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4" activeTab="6"/>
  </bookViews>
  <sheets>
    <sheet name="Cover" sheetId="1" r:id="rId1"/>
    <sheet name="Condensed PL-30.9.02" sheetId="2" r:id="rId2"/>
    <sheet name="Condensed BS-30.9.02" sheetId="3" r:id="rId3"/>
    <sheet name="Condensed Equity ste-30.9.02" sheetId="4" r:id="rId4"/>
    <sheet name="Condensed CFS-30.9.02 " sheetId="5" r:id="rId5"/>
    <sheet name="Notes to IFS-30.9.2002" sheetId="6" r:id="rId6"/>
    <sheet name="KLSE-Qtrly Notes-30.9.2002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<sst xmlns="http://schemas.openxmlformats.org/spreadsheetml/2006/main" count="457" uniqueCount="319">
  <si>
    <t>Although CPO price increased 10%, OPR's activities increased only 3% in sales due to low crop season as compared to preceding quarter.</t>
  </si>
  <si>
    <t>(2) integrated livestock activities is not significantly affected in any of the quarters.</t>
  </si>
  <si>
    <t>(1) marine-based manufacturing activities is affected by monsoonal effect in the 4th quarter.</t>
  </si>
  <si>
    <t>(4) trading &amp; distribution activities may skewed towards major festivities, normally in the 3rd quarter.</t>
  </si>
  <si>
    <t>(3) oil palm related activities is seasonally affected by monsoon resulting in low crops in the 2nd and 4th quarters.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</si>
  <si>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</si>
  <si>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</si>
  <si>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</si>
  <si>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</si>
  <si>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</si>
  <si>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</si>
  <si>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</si>
  <si>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</si>
  <si>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</si>
  <si>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</si>
  <si>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</si>
  <si>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</si>
  <si>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</si>
  <si>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</si>
  <si>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quarters</t>
  </si>
  <si>
    <t>corresponding quarters</t>
  </si>
  <si>
    <t>There were no changes in the composition of the Group in the current quarter.</t>
  </si>
  <si>
    <t xml:space="preserve">lubrication oil and consumer products. </t>
  </si>
  <si>
    <t>Net decrease in cash and cash equivalents</t>
  </si>
  <si>
    <t xml:space="preserve">  Final paid :  2002 - 5% less tax (2001: 7% less tax)</t>
  </si>
  <si>
    <t xml:space="preserve">                    2002 - 5% tax exempt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</si>
  <si>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</si>
  <si>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</si>
  <si>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</si>
  <si>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</si>
  <si>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</si>
  <si>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  1.7.2002 to</t>
  </si>
  <si>
    <t xml:space="preserve"> 30.9.2002</t>
  </si>
  <si>
    <t xml:space="preserve"> Preceding quarter </t>
  </si>
  <si>
    <t xml:space="preserve"> 1.4.2002 to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</si>
  <si>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</si>
  <si>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</si>
  <si>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</si>
  <si>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</si>
  <si>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</si>
  <si>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</si>
  <si>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</si>
  <si>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</si>
  <si>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 xml:space="preserve">   Marine-based manufacturing (MM)</t>
  </si>
  <si>
    <t xml:space="preserve">   Integrated livestock activities (IL)</t>
  </si>
  <si>
    <t xml:space="preserve">   Oil palm related activities (OPR)</t>
  </si>
  <si>
    <t xml:space="preserve">   Trading &amp; distribution activities TD)</t>
  </si>
  <si>
    <t xml:space="preserve">   Trading &amp; distribution activities (TD)</t>
  </si>
  <si>
    <t>and surimi-based products.</t>
  </si>
  <si>
    <t>Review of current quarter performance with the preceding quarter.</t>
  </si>
  <si>
    <t xml:space="preserve">   There were no disposal of unquoted investments and/or properties during quarter under review.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</si>
  <si>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</si>
  <si>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</si>
  <si>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</si>
  <si>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</si>
  <si>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</si>
  <si>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</si>
  <si>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</si>
  <si>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</si>
  <si>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</si>
  <si>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 xml:space="preserve">     1.7.2002 to</t>
  </si>
  <si>
    <t xml:space="preserve">     1.4.2002 to</t>
  </si>
  <si>
    <t xml:space="preserve">    1.7.2001 to</t>
  </si>
  <si>
    <t xml:space="preserve"> 30.9.2001</t>
  </si>
  <si>
    <t>corresponding</t>
  </si>
  <si>
    <t>1.4.2001 to</t>
  </si>
  <si>
    <t>quarter</t>
  </si>
  <si>
    <t xml:space="preserve">    30.9.2002</t>
  </si>
  <si>
    <t>(Incorporated in Malaysia)</t>
  </si>
  <si>
    <t>INDIVIDUAL QUARTER</t>
  </si>
  <si>
    <t>CUMULATIVE QUARTER</t>
  </si>
  <si>
    <t>CURRENT</t>
  </si>
  <si>
    <t>YEAR</t>
  </si>
  <si>
    <t>CORRESPONDING</t>
  </si>
  <si>
    <t>PERIOD</t>
  </si>
  <si>
    <t>RM'000</t>
  </si>
  <si>
    <t>(a)</t>
  </si>
  <si>
    <t>Turnover</t>
  </si>
  <si>
    <t>(b)</t>
  </si>
  <si>
    <t>Depreciation and amortisation</t>
  </si>
  <si>
    <t>PRECEDING</t>
  </si>
  <si>
    <t>Current Assets</t>
  </si>
  <si>
    <t>Current Liabilities</t>
  </si>
  <si>
    <t>Net Current Assets</t>
  </si>
  <si>
    <t>Minority Interests</t>
  </si>
  <si>
    <t>2002</t>
  </si>
  <si>
    <t>2001</t>
  </si>
  <si>
    <t>Interest expense</t>
  </si>
  <si>
    <t>Cumulative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</si>
  <si>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</si>
  <si>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</si>
  <si>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RM,000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</si>
  <si>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secured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</si>
  <si>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unsecured</t>
    </r>
  </si>
  <si>
    <t>Profit before tax</t>
  </si>
  <si>
    <t>Corporate Proposals</t>
  </si>
  <si>
    <t xml:space="preserve">   Marine-based manufacturing</t>
  </si>
  <si>
    <t xml:space="preserve">   Integrated livestock activities</t>
  </si>
  <si>
    <t xml:space="preserve">   Total</t>
  </si>
  <si>
    <t xml:space="preserve">  Bank overdraft-short term</t>
  </si>
  <si>
    <t xml:space="preserve">  Bankers’ acceptance-short term</t>
  </si>
  <si>
    <t xml:space="preserve">  Term loans-short term</t>
  </si>
  <si>
    <t xml:space="preserve">  Term loans-long term</t>
  </si>
  <si>
    <t>Group share of associates tax</t>
  </si>
  <si>
    <t>Total Borrowings for trade purpose</t>
  </si>
  <si>
    <t>Dividend</t>
  </si>
  <si>
    <t>dividend</t>
  </si>
  <si>
    <t>Type</t>
  </si>
  <si>
    <t>Rate</t>
  </si>
  <si>
    <t>Payment date</t>
  </si>
  <si>
    <t>Sales</t>
  </si>
  <si>
    <t>Activities:</t>
  </si>
  <si>
    <t xml:space="preserve">  HP Creditors-short term</t>
  </si>
  <si>
    <t xml:space="preserve">  HP Creditors-long term</t>
  </si>
  <si>
    <t>Revenue</t>
  </si>
  <si>
    <t>a.</t>
  </si>
  <si>
    <t>b.</t>
  </si>
  <si>
    <t>c.</t>
  </si>
  <si>
    <t>31.3.2002</t>
  </si>
  <si>
    <t xml:space="preserve">   Oil palm related activities</t>
  </si>
  <si>
    <t>d.</t>
  </si>
  <si>
    <t>30.6.2002</t>
  </si>
  <si>
    <t>ADDITIONAL INFORMATION REQUIRED BY THE KLSE'S LISTING REQUIREMENTS.</t>
  </si>
  <si>
    <t>Profit Forecast</t>
  </si>
  <si>
    <t>No profit forecast was published during the period under review.</t>
  </si>
  <si>
    <t>Tax expense</t>
  </si>
  <si>
    <t>Current tax expense</t>
  </si>
  <si>
    <t xml:space="preserve">    Malaysian - current period</t>
  </si>
  <si>
    <t xml:space="preserve">                    - prior period</t>
  </si>
  <si>
    <t>Deferred tax expense</t>
  </si>
  <si>
    <t>30.9.02</t>
  </si>
  <si>
    <t>Unquoted investments and properties</t>
  </si>
  <si>
    <t>Quoted Investments</t>
  </si>
  <si>
    <t>3 months ended</t>
  </si>
  <si>
    <t>6 months ended</t>
  </si>
  <si>
    <t xml:space="preserve">    Sales proceeds</t>
  </si>
  <si>
    <t xml:space="preserve">    Cost of investments</t>
  </si>
  <si>
    <t xml:space="preserve">    Gain/(Loss) on disposal</t>
  </si>
  <si>
    <t>Purchase of quoted securities</t>
  </si>
  <si>
    <t>Disposal of quoted securities</t>
  </si>
  <si>
    <t>30.9.2002</t>
  </si>
  <si>
    <t>30.9.2001</t>
  </si>
  <si>
    <t>Investment in quoted securities is analysed as:</t>
  </si>
  <si>
    <t>(Previous corresponding period interim dividend paid is RM Nil)</t>
  </si>
  <si>
    <t>Earnings Per Share</t>
  </si>
  <si>
    <t>Net profit attributable to ordinary shareholders</t>
  </si>
  <si>
    <t>The calculations of basic earnings per share were as follows:</t>
  </si>
  <si>
    <t>Number of ordinary shares in issue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</si>
  <si>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</si>
  <si>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</si>
  <si>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</si>
  <si>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financial statements for the year ended 31 March 2002.</t>
  </si>
  <si>
    <t>The interim financial report should be read in conjunction with the audited financial statements of the Group for the year ended 31 March 2002.</t>
  </si>
  <si>
    <t>Seasonal or cyclical factors</t>
  </si>
  <si>
    <t>Unusual items</t>
  </si>
  <si>
    <t>Debts and securities</t>
  </si>
  <si>
    <t>Dividend paid</t>
  </si>
  <si>
    <t>Ordinary shares:</t>
  </si>
  <si>
    <t xml:space="preserve">   Trading &amp; Distribution activities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</si>
  <si>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</si>
  <si>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</si>
  <si>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</si>
  <si>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</si>
  <si>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At</t>
  </si>
  <si>
    <t>Note</t>
  </si>
  <si>
    <t>Investment in Associates</t>
  </si>
  <si>
    <t>Other investments</t>
  </si>
  <si>
    <t xml:space="preserve">   Inventories</t>
  </si>
  <si>
    <t xml:space="preserve">   Cash and cash equivalents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</si>
  <si>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</si>
  <si>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</si>
  <si>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</si>
  <si>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</si>
  <si>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</si>
  <si>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</si>
  <si>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</si>
  <si>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>Long Term and deferred liabilities</t>
  </si>
  <si>
    <t xml:space="preserve">   Deferred taxation</t>
  </si>
  <si>
    <t xml:space="preserve">   Short term borrowings</t>
  </si>
  <si>
    <t>CONDENSED CONSOLIDATED BALANCE SHEET AT 30 SEPTEMBER 2002</t>
  </si>
  <si>
    <t>CONDENSED CONSOLIDATED INCOME STATEMENTS FOR THE PERIOD ENDED 30 SEPTEMBER 2002.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</si>
  <si>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</si>
  <si>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</si>
  <si>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</si>
  <si>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</si>
  <si>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</si>
  <si>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</si>
  <si>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</si>
  <si>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</si>
  <si>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</si>
  <si>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2nd QUARTER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</si>
  <si>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</si>
  <si>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</si>
  <si>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</si>
  <si>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</si>
  <si>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</si>
  <si>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</si>
  <si>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</si>
  <si>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</si>
  <si>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</si>
  <si>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</si>
  <si>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</si>
  <si>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</si>
  <si>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</si>
  <si>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</si>
  <si>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</si>
  <si>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</si>
  <si>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</si>
  <si>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</si>
  <si>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</si>
  <si>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</si>
  <si>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</si>
  <si>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          At 31.3.2002</t>
  </si>
  <si>
    <t xml:space="preserve">          Addition to 30.9.2002</t>
  </si>
  <si>
    <t xml:space="preserve">          At 30.9.2002</t>
  </si>
  <si>
    <t>INTERIM FINANCIAL REPORT FOR THE 2ND QUARTER AND SIX MONTHS ENDED 30.9.2002.</t>
  </si>
  <si>
    <t xml:space="preserve">PRECEDING </t>
  </si>
  <si>
    <t>1.4.02 TO</t>
  </si>
  <si>
    <t>1.4.01 TO</t>
  </si>
  <si>
    <t>1.7.02 TO</t>
  </si>
  <si>
    <t>1.7.01 TO</t>
  </si>
  <si>
    <t>TO-DATE</t>
  </si>
  <si>
    <t>CONDENSED CONSOLIDATED STATEMENTS OF CHANGES IN EQUITY FOR THE PERIOD ENDED 30 SEPTEMBER 2002.</t>
  </si>
  <si>
    <t>At 1.4.02</t>
  </si>
  <si>
    <t>At 30.9.02</t>
  </si>
  <si>
    <t>Share</t>
  </si>
  <si>
    <t>Capital</t>
  </si>
  <si>
    <t>Movement for the period:</t>
  </si>
  <si>
    <t xml:space="preserve">    Net profit for the period</t>
  </si>
  <si>
    <t>Non-distributable</t>
  </si>
  <si>
    <t>Reserve arising</t>
  </si>
  <si>
    <t>on consolidation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</si>
  <si>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</si>
  <si>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</si>
  <si>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</si>
  <si>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</si>
  <si>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</si>
  <si>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</si>
  <si>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</si>
  <si>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</si>
  <si>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Cash and cash equivalents at 1.4.2002</t>
  </si>
  <si>
    <t>Cash and cash equivalents at 30.9.2002</t>
  </si>
  <si>
    <t>Review of performance for the current quarter and financial year to-date.</t>
  </si>
  <si>
    <t>The Condensed Consolidated Balance Sheet should be read in conjunction with the Annual Financial Report for year ended 31 March 2002.</t>
  </si>
  <si>
    <t>The Condensed Consolidated Income Statements should be read in conjunction with the Annual Financial Report for year ended 31 March 2002.</t>
  </si>
  <si>
    <t>The Condensed Consolidated Statements of Changes in Equity should be read in conjunction with the Annual Financial Report for year ended 31 March 2002.</t>
  </si>
  <si>
    <t>The Condensed Consolidated Cash Flow Statement should be read in conjunction with the Annual Financial Report for year ended 31 March 2002.</t>
  </si>
  <si>
    <t>CONDENSED CONSOLIDATED CASH FLOW STATEMENT FOR THE PERIOD ENDED 30 SEPTEMBER 2002.</t>
  </si>
  <si>
    <t>Net tangible Assets per share (RM)</t>
  </si>
  <si>
    <t xml:space="preserve">   Shareholders' equity</t>
  </si>
  <si>
    <t>Status of Audit qualification</t>
  </si>
  <si>
    <t>Material subsequent Event</t>
  </si>
  <si>
    <t>Segment information in respect of the Group's business segments for the 6 months ended 30.9.2002.</t>
  </si>
  <si>
    <t xml:space="preserve"> 6 months ended 30.9.02</t>
  </si>
  <si>
    <t xml:space="preserve">     banking facilities granted to subsidiaries :</t>
  </si>
  <si>
    <t>Prospects for the remaining quarters to 31 march 2003</t>
  </si>
  <si>
    <t>6 months to-date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</si>
  <si>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</si>
  <si>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</si>
  <si>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</si>
  <si>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</si>
  <si>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</si>
  <si>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 xml:space="preserve">    As at 23rd September 2002, the Group has hedged outstanding foreign currency contracts amounting to USD 4.4 million (RM 16.7 million).</t>
  </si>
  <si>
    <t xml:space="preserve">    These contracts are all short term in nature.</t>
  </si>
  <si>
    <t>Intangible assets</t>
  </si>
  <si>
    <t>(CPO price: 2nd quarter of RM1,386 vs preceding 1st quarter of RM1,251)</t>
  </si>
  <si>
    <t>The directors do not recommend any interim divodend for the quarter under review.</t>
  </si>
  <si>
    <t>Interest income</t>
  </si>
  <si>
    <t xml:space="preserve">These improvements were mainly due to better catch, higher marine products margin and increased export of surimi and </t>
  </si>
  <si>
    <t>The business of the Group is to a certain extent affected by cyclical factors such as 'El Nino'.</t>
  </si>
  <si>
    <t xml:space="preserve">However, during the quarter under review, the management (after careful studies) considers that on a quarter to quarter basis, </t>
  </si>
  <si>
    <t>the demand and/or production of the Group's products for each of the four core activities varies and the variation in each quarters were as follows:</t>
  </si>
  <si>
    <t>and better contribution margin from regional food grains trade.</t>
  </si>
  <si>
    <t>The Audit Report of the Group's preceding financial statements were not qualified.</t>
  </si>
  <si>
    <t>On an overall basis therefore, the group's performance varies seasonally.</t>
  </si>
  <si>
    <t>There were no unusual items during the quarter under review.</t>
  </si>
  <si>
    <t>There were no issuance, cancellation, repurchase, resale and repayment of debt and equity securities during the period under review..</t>
  </si>
  <si>
    <t xml:space="preserve"> There were no material events subsequent to the end of current quarter that have not been reflected in the financial statements.</t>
  </si>
  <si>
    <t>and decreased 3% and 37% against corresponding cumulative quarters last year.</t>
  </si>
  <si>
    <t>IL's sales increased 3% and earnings decreased 9% respectively against corresponding quarter last year</t>
  </si>
  <si>
    <t>average of 39%.(Average CPO price: 2nd quarter of current period was RM1,386 vs 2nd quarter of corresponding period last year of RM995)</t>
  </si>
  <si>
    <t>Against corresponding cumulative quarters last year, sales improved 63% and this was due to higher CPO prices.</t>
  </si>
  <si>
    <t>(Average CPO price for the current cumulative quarters is RM1,318 vs average CPO price of corresponding cumulative quarters last year of RM870.)</t>
  </si>
  <si>
    <t xml:space="preserve">TD's sales improved by 69% against corresponding quarter last year due to increased turnover from regional food grains, </t>
  </si>
  <si>
    <t>Against corresponding cumulative quarters last year, sales improved 68% due to the same reason.</t>
  </si>
  <si>
    <t>MM's sales increased 23% mainly due to improved marine catch and favourable seasonal factors.</t>
  </si>
  <si>
    <t>Earnings however increased 45% against preceding quarter because of higher price for marine-based products.</t>
  </si>
  <si>
    <t>chicken layer farming operations.</t>
  </si>
  <si>
    <t>Egg price in West Malaysia continue to be low.</t>
  </si>
  <si>
    <t>Earnings reduced by 1%  due to low crop season and margin being</t>
  </si>
  <si>
    <t>affected by lower FFB processed because of scheduled 10 days maintenance shutdown.</t>
  </si>
  <si>
    <t>The effective tax rate is lower than the statutory rate is mainly due to availability of tax allowances and incentives.</t>
  </si>
  <si>
    <t xml:space="preserve">    The Group entered into forward exchange contracts as a hedge for certain contracts that were confirmed. The purpose of such hedging is to minimise losses </t>
  </si>
  <si>
    <t xml:space="preserve">    and to preserve value of confirmed contracts. There was no cash requirement for the above hedging instrument.</t>
  </si>
  <si>
    <t xml:space="preserve">    Assets and liabilities in foreign currencies were translated into Ringgit Malaysia at rates of exchange approximating those ruling at the transaction dates.</t>
  </si>
  <si>
    <t xml:space="preserve">    Foreign currency transactions were translated at rates ruling at the transaction dates. Foreign exchange difference were dealt with in the income statement.</t>
  </si>
  <si>
    <t xml:space="preserve">    It is the Group's policy to enter into foreign currency contracts with the Group's bankers and as such the Group are not exposed to any </t>
  </si>
  <si>
    <t xml:space="preserve">    significant credit and/or market risks.</t>
  </si>
  <si>
    <t>in CPO prices. Against corresponding cumulative quarters last year, earnings improved 63% due to the same reasons.</t>
  </si>
  <si>
    <t xml:space="preserve">Earnings improved 57% against corresponding quarter last year mainly due to improved contribution from our plantation as a result of increase </t>
  </si>
  <si>
    <t>MM's sales and earnings respectively improved 25% and 32% against corresponding quarter last year</t>
  </si>
  <si>
    <t xml:space="preserve">OPR's sales increased by 51% compared to corresponding quarter last year due to improved Crude Palm Oil (CPO) prices of an </t>
  </si>
  <si>
    <t>IL's sales and earnings respectively increased by 10% and 59% against preceding quarter mainly due to significant recovery of egg price in the East Malaysian 's</t>
  </si>
  <si>
    <t xml:space="preserve">The directors are cautiously optimistic on the remaining quarters. All four core activities are food and resources based and are comparatively resilient to </t>
  </si>
  <si>
    <t>satisfactory results for the next half year.</t>
  </si>
  <si>
    <t>and improved 25% and 35% against corresponding cumulative quarters last year.</t>
  </si>
  <si>
    <t>These decreases were mainly due to the continuing rationalisation and consolidation facing the chicken layer farming industry. Also</t>
  </si>
  <si>
    <t xml:space="preserve">the raw material trade's margin continue to be low. </t>
  </si>
  <si>
    <t xml:space="preserve">Earnings respectively increased 110% and 164% against corresponding current quarter and cumulative quarters last year due to higher trading volume </t>
  </si>
  <si>
    <t>TD's sales improved 13% against preceding quarter due to higher demand during the period nearing festivities.</t>
  </si>
  <si>
    <t>Earnings decreased 10% because of lower margin from consumer products and new retail outlets' set-up cost being expensed off.</t>
  </si>
  <si>
    <t xml:space="preserve">economic downturn. With current good price of CPO and improving price for our marine-based products, the directors are confident of achieving </t>
  </si>
  <si>
    <t>CASH FLOW FROM OPERATING ACTIVITIES</t>
  </si>
  <si>
    <t>Tax paid</t>
  </si>
  <si>
    <t>CASH FLOW FROM FINANCING ACTIVITIES</t>
  </si>
  <si>
    <t>Others</t>
  </si>
  <si>
    <t>Off Balance Sheet financial instruments</t>
  </si>
  <si>
    <t xml:space="preserve">    There were no changes in material litigation at the date of this report.</t>
  </si>
  <si>
    <t xml:space="preserve">    There were no corporate proposal announced but not completed at the date of issue of this report.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</si>
</sst>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75" formatCode="_-* #,##0_-;\-* #,##0_-;_-* &quot;-&quot;_-;_-@_-"/>
    <numFmt numFmtId="177" formatCode="_-* #,##0.00_-;\-* #,##0.00_-;_-* &quot;-&quot;??_-;_-@_-"/>
    <numFmt numFmtId="185" formatCode="_ * #,##0.00_ ;_ * \-#,##0.00_ ;_ * &quot;-&quot;??_ ;_ @_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(* #,##0_);_(* \(#,##0\);_(* &quot;-&quot;??_);_(@_)"/>
    <numFmt numFmtId="206" formatCode="_-* #,##0_-;\-* #,##0_-;_-* &quot;-&quot;??_-;_-@_-"/>
    <numFmt numFmtId="218" formatCode="_(* #,##0_);_(* \(#,##0\);_(* &quot;-&quot;???_);_(@_)"/>
    <numFmt numFmtId="223" formatCode="_(* #,##0_);_(* \(#,##0\);_(* &quot;-&quot;????????_);_(@_)"/>
    <numFmt numFmtId="228" formatCode="_(* #,##0.000_);_(* \(#,##0.000\);_(* &quot;-&quot;??_);_(@_)"/>
  </numFmts>
  <fonts count="26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b/>
      <sz val="14"/>
      <name val="Times New Roman"/>
      <family val="1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7" fontId="0" fillId="0" borderId="0" xfId="15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7" fontId="13" fillId="0" borderId="0" xfId="15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206" fontId="0" fillId="0" borderId="0" xfId="15" applyNumberFormat="1" applyAlignment="1">
      <alignment/>
    </xf>
    <xf numFmtId="206" fontId="13" fillId="0" borderId="0" xfId="15" applyNumberFormat="1" applyFont="1" applyAlignment="1">
      <alignment/>
    </xf>
    <xf numFmtId="206" fontId="0" fillId="0" borderId="0" xfId="15" applyNumberFormat="1" applyAlignment="1">
      <alignment horizontal="center"/>
    </xf>
    <xf numFmtId="206" fontId="13" fillId="0" borderId="0" xfId="15" applyNumberFormat="1" applyFont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206" fontId="0" fillId="0" borderId="0" xfId="0" applyNumberFormat="1" applyAlignment="1">
      <alignment/>
    </xf>
    <xf numFmtId="206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0" fontId="0" fillId="0" borderId="10" xfId="0" applyBorder="1" applyAlignment="1">
      <alignment/>
    </xf>
    <xf numFmtId="41" fontId="15" fillId="0" borderId="0" xfId="15" applyNumberFormat="1" applyFont="1" applyAlignment="1">
      <alignment/>
    </xf>
    <xf numFmtId="41" fontId="13" fillId="0" borderId="0" xfId="15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206" fontId="0" fillId="0" borderId="1" xfId="15" applyNumberFormat="1" applyBorder="1" applyAlignment="1">
      <alignment/>
    </xf>
    <xf numFmtId="206" fontId="13" fillId="0" borderId="1" xfId="15" applyNumberFormat="1" applyFont="1" applyBorder="1" applyAlignment="1">
      <alignment/>
    </xf>
    <xf numFmtId="206" fontId="16" fillId="0" borderId="2" xfId="15" applyNumberFormat="1" applyFont="1" applyBorder="1" applyAlignment="1">
      <alignment/>
    </xf>
    <xf numFmtId="0" fontId="0" fillId="0" borderId="13" xfId="0" applyBorder="1" applyAlignment="1">
      <alignment/>
    </xf>
    <xf numFmtId="206" fontId="13" fillId="0" borderId="1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206" fontId="0" fillId="0" borderId="0" xfId="15" applyNumberFormat="1" applyAlignment="1">
      <alignment/>
    </xf>
    <xf numFmtId="206" fontId="0" fillId="0" borderId="0" xfId="15" applyNumberFormat="1" applyAlignment="1">
      <alignment horizontal="center"/>
    </xf>
    <xf numFmtId="218" fontId="0" fillId="0" borderId="0" xfId="15" applyNumberFormat="1" applyAlignment="1">
      <alignment/>
    </xf>
    <xf numFmtId="206" fontId="0" fillId="0" borderId="1" xfId="15" applyNumberFormat="1" applyBorder="1" applyAlignment="1">
      <alignment/>
    </xf>
    <xf numFmtId="206" fontId="0" fillId="0" borderId="1" xfId="15" applyNumberFormat="1" applyBorder="1" applyAlignment="1">
      <alignment horizontal="center"/>
    </xf>
    <xf numFmtId="206" fontId="13" fillId="0" borderId="0" xfId="0" applyNumberFormat="1" applyFont="1" applyAlignment="1">
      <alignment/>
    </xf>
    <xf numFmtId="206" fontId="16" fillId="0" borderId="0" xfId="15" applyNumberFormat="1" applyFont="1" applyBorder="1" applyAlignment="1">
      <alignment/>
    </xf>
    <xf numFmtId="206" fontId="16" fillId="0" borderId="1" xfId="15" applyNumberFormat="1" applyFont="1" applyBorder="1" applyAlignment="1">
      <alignment/>
    </xf>
    <xf numFmtId="206" fontId="16" fillId="0" borderId="1" xfId="15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06" fontId="16" fillId="0" borderId="0" xfId="15" applyNumberFormat="1" applyFont="1" applyAlignment="1">
      <alignment/>
    </xf>
    <xf numFmtId="0" fontId="11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192" fontId="13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192" fontId="13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92" fontId="13" fillId="0" borderId="0" xfId="15" applyNumberFormat="1" applyFont="1" applyAlignment="1">
      <alignment/>
    </xf>
    <xf numFmtId="206" fontId="0" fillId="0" borderId="1" xfId="15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206" fontId="0" fillId="0" borderId="1" xfId="15" applyNumberFormat="1" applyFont="1" applyBorder="1" applyAlignment="1">
      <alignment horizontal="center"/>
    </xf>
    <xf numFmtId="192" fontId="0" fillId="0" borderId="1" xfId="0" applyNumberFormat="1" applyFont="1" applyBorder="1" applyAlignment="1">
      <alignment/>
    </xf>
    <xf numFmtId="41" fontId="13" fillId="0" borderId="1" xfId="15" applyNumberFormat="1" applyFont="1" applyBorder="1" applyAlignment="1">
      <alignment/>
    </xf>
    <xf numFmtId="218" fontId="13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206" fontId="13" fillId="0" borderId="0" xfId="15" applyNumberFormat="1" applyFont="1" applyAlignment="1">
      <alignment/>
    </xf>
    <xf numFmtId="177" fontId="13" fillId="0" borderId="0" xfId="15" applyFont="1" applyAlignment="1">
      <alignment/>
    </xf>
    <xf numFmtId="206" fontId="0" fillId="0" borderId="0" xfId="15" applyNumberFormat="1" applyFont="1" applyAlignment="1">
      <alignment/>
    </xf>
    <xf numFmtId="206" fontId="14" fillId="0" borderId="0" xfId="15" applyNumberFormat="1" applyFont="1" applyAlignment="1">
      <alignment/>
    </xf>
    <xf numFmtId="206" fontId="18" fillId="0" borderId="0" xfId="15" applyNumberFormat="1" applyFont="1" applyAlignment="1">
      <alignment/>
    </xf>
    <xf numFmtId="206" fontId="0" fillId="0" borderId="4" xfId="15" applyNumberFormat="1" applyBorder="1" applyAlignment="1">
      <alignment/>
    </xf>
    <xf numFmtId="206" fontId="0" fillId="0" borderId="13" xfId="15" applyNumberFormat="1" applyBorder="1" applyAlignment="1">
      <alignment/>
    </xf>
    <xf numFmtId="206" fontId="0" fillId="0" borderId="15" xfId="0" applyNumberFormat="1" applyBorder="1" applyAlignment="1">
      <alignment/>
    </xf>
    <xf numFmtId="206" fontId="15" fillId="0" borderId="0" xfId="15" applyNumberFormat="1" applyFont="1" applyAlignment="1">
      <alignment/>
    </xf>
    <xf numFmtId="206" fontId="0" fillId="0" borderId="15" xfId="15" applyNumberFormat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14" fontId="1" fillId="0" borderId="8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/>
    </xf>
    <xf numFmtId="0" fontId="20" fillId="0" borderId="8" xfId="0" applyFont="1" applyBorder="1" applyAlignment="1">
      <alignment/>
    </xf>
    <xf numFmtId="206" fontId="22" fillId="0" borderId="8" xfId="15" applyNumberFormat="1" applyFont="1" applyBorder="1" applyAlignment="1">
      <alignment/>
    </xf>
    <xf numFmtId="206" fontId="22" fillId="0" borderId="1" xfId="15" applyNumberFormat="1" applyFont="1" applyBorder="1" applyAlignment="1">
      <alignment/>
    </xf>
    <xf numFmtId="206" fontId="20" fillId="0" borderId="8" xfId="15" applyNumberFormat="1" applyFont="1" applyBorder="1" applyAlignment="1">
      <alignment/>
    </xf>
    <xf numFmtId="206" fontId="20" fillId="0" borderId="1" xfId="15" applyNumberFormat="1" applyFont="1" applyBorder="1" applyAlignment="1">
      <alignment/>
    </xf>
    <xf numFmtId="37" fontId="20" fillId="0" borderId="8" xfId="15" applyNumberFormat="1" applyFont="1" applyBorder="1" applyAlignment="1">
      <alignment/>
    </xf>
    <xf numFmtId="37" fontId="20" fillId="0" borderId="1" xfId="15" applyNumberFormat="1" applyFont="1" applyBorder="1" applyAlignment="1">
      <alignment/>
    </xf>
    <xf numFmtId="206" fontId="23" fillId="0" borderId="8" xfId="15" applyNumberFormat="1" applyFont="1" applyBorder="1" applyAlignment="1">
      <alignment/>
    </xf>
    <xf numFmtId="206" fontId="23" fillId="0" borderId="1" xfId="15" applyNumberFormat="1" applyFont="1" applyBorder="1" applyAlignment="1">
      <alignment/>
    </xf>
    <xf numFmtId="192" fontId="24" fillId="0" borderId="8" xfId="15" applyNumberFormat="1" applyFont="1" applyBorder="1" applyAlignment="1">
      <alignment/>
    </xf>
    <xf numFmtId="192" fontId="24" fillId="0" borderId="1" xfId="15" applyNumberFormat="1" applyFont="1" applyBorder="1" applyAlignment="1">
      <alignment/>
    </xf>
    <xf numFmtId="192" fontId="20" fillId="0" borderId="8" xfId="15" applyNumberFormat="1" applyFont="1" applyBorder="1" applyAlignment="1">
      <alignment/>
    </xf>
    <xf numFmtId="206" fontId="20" fillId="0" borderId="16" xfId="15" applyNumberFormat="1" applyFont="1" applyBorder="1" applyAlignment="1">
      <alignment/>
    </xf>
    <xf numFmtId="206" fontId="20" fillId="0" borderId="17" xfId="15" applyNumberFormat="1" applyFont="1" applyBorder="1" applyAlignment="1">
      <alignment/>
    </xf>
    <xf numFmtId="228" fontId="20" fillId="0" borderId="1" xfId="0" applyNumberFormat="1" applyFont="1" applyBorder="1" applyAlignment="1">
      <alignment/>
    </xf>
    <xf numFmtId="177" fontId="20" fillId="0" borderId="18" xfId="15" applyFont="1" applyBorder="1" applyAlignment="1">
      <alignment/>
    </xf>
    <xf numFmtId="228" fontId="20" fillId="0" borderId="0" xfId="0" applyNumberFormat="1" applyFont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2" xfId="0" applyFont="1" applyBorder="1" applyAlignment="1">
      <alignment/>
    </xf>
    <xf numFmtId="0" fontId="21" fillId="0" borderId="0" xfId="0" applyFont="1" applyAlignment="1">
      <alignment/>
    </xf>
    <xf numFmtId="0" fontId="2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06" fontId="0" fillId="0" borderId="13" xfId="0" applyNumberFormat="1" applyBorder="1" applyAlignment="1">
      <alignment/>
    </xf>
    <xf numFmtId="0" fontId="17" fillId="0" borderId="0" xfId="0" applyFont="1" applyAlignment="1">
      <alignment horizontal="center"/>
    </xf>
    <xf numFmtId="37" fontId="17" fillId="0" borderId="0" xfId="0" applyNumberFormat="1" applyFont="1" applyAlignment="1">
      <alignment/>
    </xf>
    <xf numFmtId="37" fontId="17" fillId="0" borderId="15" xfId="0" applyNumberFormat="1" applyFont="1" applyBorder="1" applyAlignment="1">
      <alignment/>
    </xf>
    <xf numFmtId="37" fontId="0" fillId="0" borderId="0" xfId="15" applyNumberFormat="1" applyAlignment="1">
      <alignment/>
    </xf>
    <xf numFmtId="223" fontId="13" fillId="0" borderId="0" xfId="15" applyNumberFormat="1" applyFont="1" applyAlignment="1">
      <alignment/>
    </xf>
    <xf numFmtId="223" fontId="0" fillId="0" borderId="0" xfId="15" applyNumberFormat="1" applyAlignment="1">
      <alignment/>
    </xf>
    <xf numFmtId="192" fontId="0" fillId="0" borderId="0" xfId="15" applyNumberFormat="1" applyAlignment="1">
      <alignment horizontal="center"/>
    </xf>
    <xf numFmtId="192" fontId="15" fillId="0" borderId="0" xfId="0" applyNumberFormat="1" applyFont="1" applyAlignment="1">
      <alignment/>
    </xf>
    <xf numFmtId="206" fontId="13" fillId="0" borderId="0" xfId="0" applyNumberFormat="1" applyFont="1" applyAlignment="1">
      <alignment/>
    </xf>
    <xf numFmtId="192" fontId="13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5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06" fontId="0" fillId="0" borderId="8" xfId="15" applyNumberFormat="1" applyBorder="1" applyAlignment="1">
      <alignment/>
    </xf>
    <xf numFmtId="206" fontId="0" fillId="0" borderId="8" xfId="15" applyNumberFormat="1" applyFont="1" applyBorder="1" applyAlignment="1">
      <alignment/>
    </xf>
    <xf numFmtId="206" fontId="13" fillId="0" borderId="8" xfId="15" applyNumberFormat="1" applyFont="1" applyBorder="1" applyAlignment="1">
      <alignment/>
    </xf>
    <xf numFmtId="206" fontId="16" fillId="0" borderId="8" xfId="15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192" fontId="13" fillId="0" borderId="1" xfId="0" applyNumberFormat="1" applyFont="1" applyBorder="1" applyAlignment="1">
      <alignment/>
    </xf>
    <xf numFmtId="177" fontId="16" fillId="0" borderId="0" xfId="15" applyFont="1" applyAlignment="1">
      <alignment/>
    </xf>
    <xf numFmtId="206" fontId="16" fillId="0" borderId="0" xfId="15" applyNumberFormat="1" applyFont="1" applyAlignment="1">
      <alignment/>
    </xf>
    <xf numFmtId="192" fontId="16" fillId="0" borderId="0" xfId="0" applyNumberFormat="1" applyFont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9" fontId="0" fillId="0" borderId="1" xfId="21" applyFont="1" applyBorder="1" applyAlignment="1">
      <alignment horizontal="center"/>
    </xf>
    <xf numFmtId="192" fontId="0" fillId="0" borderId="4" xfId="0" applyNumberFormat="1" applyBorder="1" applyAlignment="1">
      <alignment/>
    </xf>
    <xf numFmtId="192" fontId="0" fillId="0" borderId="4" xfId="0" applyNumberFormat="1" applyBorder="1" applyAlignment="1">
      <alignment/>
    </xf>
    <xf numFmtId="9" fontId="0" fillId="0" borderId="4" xfId="21" applyBorder="1" applyAlignment="1">
      <alignment horizontal="center"/>
    </xf>
    <xf numFmtId="192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206" fontId="16" fillId="0" borderId="13" xfId="15" applyNumberFormat="1" applyFont="1" applyBorder="1" applyAlignment="1">
      <alignment/>
    </xf>
    <xf numFmtId="0" fontId="0" fillId="0" borderId="14" xfId="0" applyBorder="1" applyAlignment="1">
      <alignment horizontal="center"/>
    </xf>
    <xf numFmtId="206" fontId="0" fillId="0" borderId="13" xfId="15" applyNumberFormat="1" applyFont="1" applyBorder="1" applyAlignment="1">
      <alignment/>
    </xf>
    <xf numFmtId="192" fontId="0" fillId="0" borderId="7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206" fontId="0" fillId="0" borderId="14" xfId="15" applyNumberFormat="1" applyFont="1" applyBorder="1" applyAlignment="1">
      <alignment horizontal="center"/>
    </xf>
    <xf numFmtId="192" fontId="5" fillId="0" borderId="7" xfId="15" applyNumberFormat="1" applyFont="1" applyBorder="1" applyAlignment="1">
      <alignment/>
    </xf>
    <xf numFmtId="9" fontId="0" fillId="0" borderId="13" xfId="21" applyBorder="1" applyAlignment="1">
      <alignment horizontal="center"/>
    </xf>
    <xf numFmtId="9" fontId="0" fillId="0" borderId="13" xfId="2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8" xfId="0" applyNumberFormat="1" applyBorder="1" applyAlignment="1">
      <alignment horizontal="center"/>
    </xf>
    <xf numFmtId="177" fontId="20" fillId="0" borderId="19" xfId="15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92" fontId="20" fillId="0" borderId="1" xfId="15" applyNumberFormat="1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/>
    </xf>
    <xf numFmtId="37" fontId="17" fillId="0" borderId="0" xfId="15" applyNumberFormat="1" applyFont="1" applyAlignment="1">
      <alignment horizontal="right"/>
    </xf>
    <xf numFmtId="206" fontId="17" fillId="0" borderId="0" xfId="15" applyNumberFormat="1" applyFont="1" applyAlignment="1">
      <alignment horizontal="center"/>
    </xf>
    <xf numFmtId="37" fontId="25" fillId="0" borderId="0" xfId="15" applyNumberFormat="1" applyFont="1" applyAlignment="1">
      <alignment horizontal="right"/>
    </xf>
    <xf numFmtId="37" fontId="17" fillId="0" borderId="4" xfId="15" applyNumberFormat="1" applyFont="1" applyBorder="1" applyAlignment="1">
      <alignment horizontal="right"/>
    </xf>
    <xf numFmtId="37" fontId="17" fillId="0" borderId="2" xfId="15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77" fontId="20" fillId="0" borderId="19" xfId="15" applyFont="1" applyBorder="1" applyAlignment="1">
      <alignment/>
    </xf>
    <xf numFmtId="185" fontId="20" fillId="0" borderId="19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LFBS-1.4.02-30.9.02-2nd%20q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sk%20of%20FY-QL%20qtr%20announcement-30.9.2002-working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Y'S%20DOCUMENTS\QL%20Group-1st%20quarter%20results\Desk%20of%20FY-QL%20qtr%20announcement-30.6.2002-audit%20commite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LResources%20%20Bhd-1.4.2002%20to%2030.9.2002-QTRLY%20CONSOLID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Y'S%20DOCUMENTS\QL%20Group%20monthly%20accounts%202003\QL%20Head%20Office%20accounts\BS,P&amp;L%20(Apr%2002-Sep%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30.9.02"/>
      <sheetName val="Segmental 30.9.2002"/>
      <sheetName val="QLfeed-CBS-30.9.02"/>
      <sheetName val="QLfeed-CBS-30.6.02"/>
      <sheetName val="Segmental 30.6.2001"/>
      <sheetName val="GW computation-30.9.02"/>
      <sheetName val="Segmental 30.6.2002"/>
      <sheetName val="Summ segmental"/>
      <sheetName val="Segmental 31.3.2002"/>
      <sheetName val="Segmental 31.3.2001"/>
      <sheetName val="GW computation"/>
      <sheetName val="Segmental 31.12.2001"/>
      <sheetName val="TE-FM GW"/>
      <sheetName val="Sheet12"/>
      <sheetName val="Sheet13"/>
      <sheetName val="Sheet14"/>
      <sheetName val="Sheet15"/>
      <sheetName val="Sheet16"/>
    </sheetNames>
    <sheetDataSet>
      <sheetData sheetId="0">
        <row r="53">
          <cell r="G53">
            <v>-20908.2152066667</v>
          </cell>
        </row>
      </sheetData>
      <sheetData sheetId="1">
        <row r="13">
          <cell r="F13">
            <v>7063.745000000001</v>
          </cell>
        </row>
        <row r="43">
          <cell r="F43">
            <v>2690.8529999999996</v>
          </cell>
        </row>
        <row r="58">
          <cell r="F58">
            <v>1891.4032649945593</v>
          </cell>
        </row>
        <row r="70">
          <cell r="F70">
            <v>15045.118342000284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rly sales-todate"/>
      <sheetName val="pbt-qtr-30.9.2002"/>
      <sheetName val="Condensed PL-30.9.02"/>
      <sheetName val="Sales-qtr-30.9.2002"/>
      <sheetName val="Cover"/>
      <sheetName val="Condensed BS-30.9.02"/>
      <sheetName val="Notes to IFS-30.9.2002"/>
      <sheetName val="FFB data"/>
      <sheetName val="Seasonal index"/>
      <sheetName val="KLSE-Qtrly Notes-30.9.2002"/>
      <sheetName val="Condensed CFS-30.9.02 "/>
      <sheetName val="Condensed Equity ste-30.9.02"/>
      <sheetName val="Balance Sheet-30.6.2002"/>
      <sheetName val="PBT-QTR -sum"/>
      <sheetName val="Income Statement-30.6.2002"/>
      <sheetName val="QTrly2002"/>
      <sheetName val="oil palm exp"/>
      <sheetName val="Qtrly PBT-todate"/>
      <sheetName val="SALES-QTR -31.3.2002"/>
      <sheetName val="PBT-QTR -31.3.2002"/>
      <sheetName val="SALES-QTR REPORT-sum-31.12.01"/>
      <sheetName val="PBT-QTR REPORT -sum-31.12.01"/>
      <sheetName val="Comparison (2)"/>
      <sheetName val="Income Statement-31.12.2001"/>
      <sheetName val="Balance Sheet-31.12.2001"/>
      <sheetName val="Comparison"/>
      <sheetName val="Qtrly Notes-31.12.01"/>
      <sheetName val="Interest expense summary"/>
      <sheetName val="Depreciation summary"/>
      <sheetName val="qL POULTRY-summary  (2)"/>
      <sheetName val="qL POULTRY-summary "/>
      <sheetName val="Tradisi-FIGO-summary   "/>
      <sheetName val="SCH-summary  "/>
      <sheetName val="SHH-summary "/>
      <sheetName val="PVG-pet-summary "/>
      <sheetName val="TLT-summary"/>
      <sheetName val="qlfoods-summary "/>
      <sheetName val="BM-summary  "/>
      <sheetName val="qlkk-summary "/>
      <sheetName val="Qtrly Notes"/>
      <sheetName val="Balance Sheet-31.3.2001"/>
      <sheetName val="Income Statement-31.3.2001"/>
      <sheetName val="Depreciation-mthly"/>
      <sheetName val="Interest expense-mthly"/>
      <sheetName val="Interest income-mthly"/>
    </sheetNames>
    <sheetDataSet>
      <sheetData sheetId="1">
        <row r="17">
          <cell r="G17">
            <v>3176.5359999999996</v>
          </cell>
          <cell r="H17">
            <v>5249.263</v>
          </cell>
          <cell r="K17">
            <v>4177.42</v>
          </cell>
          <cell r="L17">
            <v>7063.745000000001</v>
          </cell>
        </row>
        <row r="47">
          <cell r="G47">
            <v>854.762</v>
          </cell>
          <cell r="H47">
            <v>1649.123</v>
          </cell>
          <cell r="K47">
            <v>1341.6389999999997</v>
          </cell>
          <cell r="L47">
            <v>2690.8529999999996</v>
          </cell>
        </row>
        <row r="62">
          <cell r="G62">
            <v>427.1725256342271</v>
          </cell>
          <cell r="H62">
            <v>717.208525634227</v>
          </cell>
          <cell r="K62">
            <v>895.8426367317454</v>
          </cell>
          <cell r="L62">
            <v>1891.403264994559</v>
          </cell>
        </row>
        <row r="74">
          <cell r="G74">
            <v>6752.39453</v>
          </cell>
          <cell r="H74">
            <v>13003.399915726248</v>
          </cell>
          <cell r="K74">
            <v>8502.004606581933</v>
          </cell>
          <cell r="L74">
            <v>15045.118342000282</v>
          </cell>
        </row>
      </sheetData>
      <sheetData sheetId="2">
        <row r="39">
          <cell r="F39">
            <v>5880.904181352244</v>
          </cell>
          <cell r="J39">
            <v>10503.49928566312</v>
          </cell>
        </row>
      </sheetData>
      <sheetData sheetId="3">
        <row r="17">
          <cell r="H17">
            <v>21540.228</v>
          </cell>
          <cell r="I17">
            <v>39265.327</v>
          </cell>
          <cell r="L17">
            <v>27015.970999999998</v>
          </cell>
          <cell r="M17">
            <v>49048.33791</v>
          </cell>
        </row>
        <row r="47">
          <cell r="H47">
            <v>14655.901999999998</v>
          </cell>
          <cell r="I47">
            <v>26716.672000000002</v>
          </cell>
          <cell r="L47">
            <v>22165.976</v>
          </cell>
          <cell r="M47">
            <v>43595.813</v>
          </cell>
        </row>
        <row r="62">
          <cell r="H62">
            <v>25544.113250000002</v>
          </cell>
          <cell r="I62">
            <v>48180.5596125</v>
          </cell>
          <cell r="L62">
            <v>43043.89832000001</v>
          </cell>
          <cell r="M62">
            <v>81069.06391</v>
          </cell>
        </row>
        <row r="80">
          <cell r="H80">
            <v>133218.2159893248</v>
          </cell>
          <cell r="I80">
            <v>260255.18382450004</v>
          </cell>
          <cell r="L80">
            <v>166099.4629416</v>
          </cell>
          <cell r="M80">
            <v>314738.2058</v>
          </cell>
        </row>
      </sheetData>
      <sheetData sheetId="5">
        <row r="33">
          <cell r="H33">
            <v>60000</v>
          </cell>
          <cell r="J33">
            <v>60000</v>
          </cell>
        </row>
      </sheetData>
      <sheetData sheetId="9">
        <row r="16">
          <cell r="F16">
            <v>49048.33791</v>
          </cell>
        </row>
        <row r="17">
          <cell r="F17">
            <v>141024.99098</v>
          </cell>
        </row>
        <row r="18">
          <cell r="F18">
            <v>43595.813</v>
          </cell>
        </row>
        <row r="19">
          <cell r="F19">
            <v>81069.06391</v>
          </cell>
        </row>
        <row r="20">
          <cell r="F20">
            <v>314738.2058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-30.6.2002"/>
      <sheetName val="Balance Sheet-30.6.2002"/>
      <sheetName val="Qtrly Notes-30.6.2002"/>
    </sheetNames>
    <sheetDataSet>
      <sheetData sheetId="2">
        <row r="105">
          <cell r="C105">
            <v>22032</v>
          </cell>
          <cell r="D105">
            <v>2886</v>
          </cell>
        </row>
        <row r="106">
          <cell r="C106">
            <v>67152</v>
          </cell>
          <cell r="D106">
            <v>1312</v>
          </cell>
        </row>
        <row r="107">
          <cell r="C107">
            <v>21430</v>
          </cell>
          <cell r="D107">
            <v>1349</v>
          </cell>
        </row>
        <row r="108">
          <cell r="C108">
            <v>38025</v>
          </cell>
          <cell r="D108">
            <v>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Lresources-CBS-30.9.2002 "/>
      <sheetName val="QL res-Con PL-30.9.2002 "/>
      <sheetName val="QL res-Con PL-30.6.2002"/>
      <sheetName val="QLresources-CBS-30.6.2002"/>
      <sheetName val="adjustments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0">
        <row r="16">
          <cell r="I16">
            <v>72816.86</v>
          </cell>
          <cell r="K16">
            <v>86600</v>
          </cell>
          <cell r="L16">
            <v>63000</v>
          </cell>
        </row>
        <row r="46">
          <cell r="I46">
            <v>4279202</v>
          </cell>
        </row>
        <row r="47">
          <cell r="I47">
            <v>3680795.1100000003</v>
          </cell>
        </row>
        <row r="48">
          <cell r="I48">
            <v>242993.54000000004</v>
          </cell>
        </row>
        <row r="49">
          <cell r="I49">
            <v>128068099.92</v>
          </cell>
        </row>
        <row r="50">
          <cell r="I50">
            <v>4118099.0599999996</v>
          </cell>
        </row>
        <row r="51">
          <cell r="I51">
            <v>4270539.91</v>
          </cell>
        </row>
        <row r="76">
          <cell r="I76">
            <v>1363987.74</v>
          </cell>
        </row>
        <row r="77">
          <cell r="I77">
            <v>10629986.26</v>
          </cell>
        </row>
        <row r="78">
          <cell r="I78">
            <v>12529800.48</v>
          </cell>
        </row>
      </sheetData>
      <sheetData sheetId="1">
        <row r="7">
          <cell r="H7">
            <v>314738205.8</v>
          </cell>
          <cell r="J7">
            <v>166099462.94160005</v>
          </cell>
        </row>
        <row r="10">
          <cell r="H10">
            <v>22129299.072000284</v>
          </cell>
          <cell r="J10">
            <v>11809163.806581935</v>
          </cell>
        </row>
        <row r="14">
          <cell r="H14">
            <v>-2882613.8699999996</v>
          </cell>
          <cell r="J14">
            <v>-1406192.7799999998</v>
          </cell>
        </row>
        <row r="15">
          <cell r="H15">
            <v>-4404066.86</v>
          </cell>
          <cell r="J15">
            <v>-2014356.35</v>
          </cell>
        </row>
        <row r="19">
          <cell r="H19">
            <v>165000</v>
          </cell>
          <cell r="J19">
            <v>95000</v>
          </cell>
        </row>
        <row r="22">
          <cell r="H22">
            <v>-46200.00000000001</v>
          </cell>
          <cell r="J22">
            <v>-26600.000000000004</v>
          </cell>
        </row>
        <row r="23">
          <cell r="H23">
            <v>-205002.55000000005</v>
          </cell>
          <cell r="J23">
            <v>30356.199999999953</v>
          </cell>
        </row>
        <row r="26">
          <cell r="H26">
            <v>-2574717.1237012497</v>
          </cell>
          <cell r="J26">
            <v>-1595382.6891080816</v>
          </cell>
          <cell r="K26">
            <v>-1591626.4891080817</v>
          </cell>
        </row>
        <row r="30">
          <cell r="H30">
            <v>-1715699.382635918</v>
          </cell>
          <cell r="J30">
            <v>-1029834.0061216097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1">
        <row r="65">
          <cell r="E65">
            <v>14000</v>
          </cell>
          <cell r="F65">
            <v>216.86</v>
          </cell>
        </row>
      </sheetData>
      <sheetData sheetId="2">
        <row r="9">
          <cell r="D9">
            <v>63000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E19"/>
  <sheetViews>
    <sheetView workbookViewId="0" topLeftCell="A7">
      <selection activeCell="I19" sqref="I19"/>
    </sheetView>
  </sheetViews>
  <sheetFormatPr defaultColWidth="9.140625" defaultRowHeight="15"/>
  <sheetData>
    <row r="13" ht="19.5">
      <c r="E13" s="12" t="s">
        <v>89</v>
      </c>
    </row>
    <row r="14" ht="15">
      <c r="E14" s="23" t="s">
        <v>68</v>
      </c>
    </row>
    <row r="16" ht="15">
      <c r="B16" s="23" t="s">
        <v>215</v>
      </c>
    </row>
    <row r="19" ht="15">
      <c r="E19" t="s">
        <v>261</v>
      </c>
    </row>
  </sheetData>
  <printOptions/>
  <pageMargins left="0.75" right="0.75" top="1" bottom="1" header="0.5" footer="0.5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75" zoomScaleNormal="75" workbookViewId="0" topLeftCell="A9">
      <pane xSplit="5" ySplit="7" topLeftCell="F55" activePane="bottomRight" state="frozen"/>
      <selection pane="topLeft" activeCell="A9" sqref="A9"/>
      <selection pane="topRight" activeCell="F9" sqref="F9"/>
      <selection pane="bottomLeft" activeCell="A16" sqref="A16"/>
      <selection pane="bottomRight" activeCell="F25" sqref="F25"/>
    </sheetView>
  </sheetViews>
  <sheetFormatPr defaultColWidth="9.140625" defaultRowHeight="15"/>
  <cols>
    <col min="5" max="5" width="23.140625" style="0" customWidth="1"/>
    <col min="6" max="6" width="24.7109375" style="0" customWidth="1"/>
    <col min="7" max="7" width="5.421875" style="0" customWidth="1"/>
    <col min="8" max="8" width="21.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19.5">
      <c r="A1" s="12" t="s">
        <v>89</v>
      </c>
    </row>
    <row r="2" ht="15">
      <c r="A2" s="23" t="s">
        <v>68</v>
      </c>
    </row>
    <row r="4" ht="15">
      <c r="A4" s="23" t="s">
        <v>215</v>
      </c>
    </row>
    <row r="7" ht="18.75">
      <c r="A7" s="75" t="s">
        <v>180</v>
      </c>
    </row>
    <row r="9" spans="1:12" ht="15.75">
      <c r="A9" s="107"/>
      <c r="B9" s="107"/>
      <c r="C9" s="107"/>
      <c r="D9" s="107"/>
      <c r="E9" s="107"/>
      <c r="F9" s="223" t="s">
        <v>69</v>
      </c>
      <c r="G9" s="224"/>
      <c r="H9" s="225"/>
      <c r="I9" s="7"/>
      <c r="J9" s="223" t="s">
        <v>70</v>
      </c>
      <c r="K9" s="224"/>
      <c r="L9" s="225"/>
    </row>
    <row r="10" spans="1:12" ht="15.75">
      <c r="A10" s="107"/>
      <c r="B10" s="107"/>
      <c r="C10" s="107"/>
      <c r="D10" s="107"/>
      <c r="E10" s="107"/>
      <c r="F10" s="9" t="s">
        <v>71</v>
      </c>
      <c r="G10" s="10"/>
      <c r="H10" s="36" t="s">
        <v>80</v>
      </c>
      <c r="I10" s="7"/>
      <c r="J10" s="10" t="s">
        <v>71</v>
      </c>
      <c r="K10" s="109"/>
      <c r="L10" s="36" t="s">
        <v>216</v>
      </c>
    </row>
    <row r="11" spans="1:12" ht="15.75">
      <c r="A11" s="107"/>
      <c r="B11" s="107"/>
      <c r="C11" s="107"/>
      <c r="D11" s="107"/>
      <c r="E11" s="107"/>
      <c r="F11" s="144" t="s">
        <v>72</v>
      </c>
      <c r="G11" s="114"/>
      <c r="H11" s="145" t="s">
        <v>72</v>
      </c>
      <c r="I11" s="7"/>
      <c r="J11" s="218" t="s">
        <v>72</v>
      </c>
      <c r="K11" s="110"/>
      <c r="L11" s="36" t="s">
        <v>73</v>
      </c>
    </row>
    <row r="12" spans="1:12" ht="15.75">
      <c r="A12" s="107"/>
      <c r="B12" s="107"/>
      <c r="C12" s="107"/>
      <c r="D12" s="107"/>
      <c r="E12" s="107"/>
      <c r="F12" s="203" t="s">
        <v>190</v>
      </c>
      <c r="G12" s="143"/>
      <c r="H12" s="108" t="s">
        <v>190</v>
      </c>
      <c r="I12" s="7"/>
      <c r="J12" s="10" t="s">
        <v>221</v>
      </c>
      <c r="K12" s="109"/>
      <c r="L12" s="34" t="s">
        <v>74</v>
      </c>
    </row>
    <row r="13" spans="1:12" ht="15.75">
      <c r="A13" s="107"/>
      <c r="B13" s="107"/>
      <c r="C13" s="107"/>
      <c r="D13" s="107"/>
      <c r="E13" s="107"/>
      <c r="F13" s="9" t="s">
        <v>219</v>
      </c>
      <c r="G13" s="143"/>
      <c r="H13" s="36" t="s">
        <v>220</v>
      </c>
      <c r="I13" s="7"/>
      <c r="J13" s="218" t="s">
        <v>217</v>
      </c>
      <c r="K13" s="110"/>
      <c r="L13" s="36" t="s">
        <v>218</v>
      </c>
    </row>
    <row r="14" spans="1:12" ht="15.75">
      <c r="A14" s="107"/>
      <c r="B14" s="107"/>
      <c r="C14" s="107"/>
      <c r="D14" s="107"/>
      <c r="E14" s="107"/>
      <c r="F14" s="202" t="s">
        <v>140</v>
      </c>
      <c r="G14" s="110"/>
      <c r="H14" s="111" t="s">
        <v>141</v>
      </c>
      <c r="I14" s="7"/>
      <c r="J14" s="219" t="s">
        <v>140</v>
      </c>
      <c r="K14" s="110"/>
      <c r="L14" s="111" t="s">
        <v>141</v>
      </c>
    </row>
    <row r="15" spans="1:12" ht="15.75">
      <c r="A15" s="107"/>
      <c r="B15" s="107"/>
      <c r="C15" s="107"/>
      <c r="D15" s="107"/>
      <c r="E15" s="107"/>
      <c r="F15" s="204" t="s">
        <v>75</v>
      </c>
      <c r="G15" s="112"/>
      <c r="H15" s="113" t="s">
        <v>75</v>
      </c>
      <c r="I15" s="7"/>
      <c r="J15" s="114" t="s">
        <v>75</v>
      </c>
      <c r="K15" s="115"/>
      <c r="L15" s="145" t="s">
        <v>75</v>
      </c>
    </row>
    <row r="16" spans="1:12" ht="15.75">
      <c r="A16" s="107"/>
      <c r="B16" s="107"/>
      <c r="C16" s="107"/>
      <c r="D16" s="107"/>
      <c r="E16" s="107"/>
      <c r="F16" s="116"/>
      <c r="G16" s="116"/>
      <c r="H16" s="117"/>
      <c r="I16" s="118"/>
      <c r="J16" s="220"/>
      <c r="K16" s="119"/>
      <c r="L16" s="120"/>
    </row>
    <row r="17" spans="1:12" ht="15.75">
      <c r="A17" s="107"/>
      <c r="B17" s="107"/>
      <c r="C17" s="107"/>
      <c r="D17" s="107"/>
      <c r="E17" s="107"/>
      <c r="F17" s="119"/>
      <c r="G17" s="119"/>
      <c r="H17" s="120"/>
      <c r="I17" s="107"/>
      <c r="J17" s="119"/>
      <c r="K17" s="119"/>
      <c r="L17" s="120"/>
    </row>
    <row r="18" spans="1:12" ht="18">
      <c r="A18" s="107"/>
      <c r="B18" s="142" t="s">
        <v>114</v>
      </c>
      <c r="C18" s="107"/>
      <c r="D18" s="107"/>
      <c r="E18" s="107"/>
      <c r="F18" s="122">
        <f>SUM('[4]QL res-Con PL-30.9.2002 '!$J$7)/1000</f>
        <v>166099.46294160007</v>
      </c>
      <c r="G18" s="119"/>
      <c r="H18" s="121">
        <f>SUM('[2]Sales-qtr-30.9.2002'!H80)</f>
        <v>133218.2159893248</v>
      </c>
      <c r="I18" s="107"/>
      <c r="J18" s="122">
        <f>SUM('[4]QL res-Con PL-30.9.2002 '!$H$7)/1000</f>
        <v>314738.2058</v>
      </c>
      <c r="K18" s="119"/>
      <c r="L18" s="121">
        <f>SUM('[2]Sales-qtr-30.9.2002'!I80)</f>
        <v>260255.18382450004</v>
      </c>
    </row>
    <row r="19" spans="1:12" ht="15.75">
      <c r="A19" s="107"/>
      <c r="B19" s="142"/>
      <c r="C19" s="107"/>
      <c r="D19" s="107"/>
      <c r="E19" s="107"/>
      <c r="F19" s="119"/>
      <c r="G19" s="119"/>
      <c r="H19" s="123"/>
      <c r="I19" s="107"/>
      <c r="J19" s="119"/>
      <c r="K19" s="119"/>
      <c r="L19" s="120"/>
    </row>
    <row r="20" spans="1:12" ht="15.75">
      <c r="A20" s="107"/>
      <c r="B20" s="142"/>
      <c r="C20" s="107"/>
      <c r="D20" s="107"/>
      <c r="E20" s="107"/>
      <c r="F20" s="119"/>
      <c r="G20" s="119"/>
      <c r="H20" s="123"/>
      <c r="I20" s="107"/>
      <c r="J20" s="119"/>
      <c r="K20" s="119"/>
      <c r="L20" s="120"/>
    </row>
    <row r="21" spans="1:12" ht="15.75">
      <c r="A21" s="107"/>
      <c r="B21" s="142" t="s">
        <v>181</v>
      </c>
      <c r="C21" s="107"/>
      <c r="D21" s="107"/>
      <c r="E21" s="107"/>
      <c r="F21" s="124">
        <f>SUM('[4]QL res-Con PL-30.9.2002 '!$J$10)/1000</f>
        <v>11809.163806581935</v>
      </c>
      <c r="G21" s="119"/>
      <c r="H21" s="123">
        <v>9727</v>
      </c>
      <c r="I21" s="107"/>
      <c r="J21" s="124">
        <f>SUM('[4]QL res-Con PL-30.9.2002 '!$H$10)/1000</f>
        <v>22129.299072000285</v>
      </c>
      <c r="K21" s="119"/>
      <c r="L21" s="123">
        <v>19218</v>
      </c>
    </row>
    <row r="22" spans="1:12" ht="15.75">
      <c r="A22" s="107"/>
      <c r="B22" s="142"/>
      <c r="C22" s="107"/>
      <c r="D22" s="107"/>
      <c r="E22" s="107"/>
      <c r="F22" s="119"/>
      <c r="G22" s="119"/>
      <c r="H22" s="123"/>
      <c r="I22" s="107"/>
      <c r="J22" s="119"/>
      <c r="K22" s="119"/>
      <c r="L22" s="123"/>
    </row>
    <row r="23" spans="1:12" ht="15.75">
      <c r="A23" s="107"/>
      <c r="B23" s="142" t="s">
        <v>79</v>
      </c>
      <c r="C23" s="107"/>
      <c r="D23" s="107"/>
      <c r="E23" s="107"/>
      <c r="F23" s="205">
        <f>SUM('[4]QL res-Con PL-30.9.2002 '!$J$15)/1000</f>
        <v>-2014.35635</v>
      </c>
      <c r="G23" s="119"/>
      <c r="H23" s="131">
        <v>-1819</v>
      </c>
      <c r="I23" s="107"/>
      <c r="J23" s="205">
        <f>SUM('[4]QL res-Con PL-30.9.2002 '!$H$15)/1000</f>
        <v>-4404.06686</v>
      </c>
      <c r="K23" s="119"/>
      <c r="L23" s="131">
        <v>-3840</v>
      </c>
    </row>
    <row r="24" spans="1:12" ht="15.75">
      <c r="A24" s="107"/>
      <c r="B24" s="142"/>
      <c r="C24" s="107"/>
      <c r="D24" s="107"/>
      <c r="E24" s="107"/>
      <c r="F24" s="126"/>
      <c r="G24" s="119"/>
      <c r="H24" s="125"/>
      <c r="I24" s="107"/>
      <c r="J24" s="205"/>
      <c r="K24" s="119"/>
      <c r="L24" s="125"/>
    </row>
    <row r="25" spans="1:12" ht="15.75">
      <c r="A25" s="107"/>
      <c r="B25" s="142" t="s">
        <v>267</v>
      </c>
      <c r="C25" s="107"/>
      <c r="D25" s="107"/>
      <c r="E25" s="107"/>
      <c r="F25" s="126">
        <f>SUM(75/4)</f>
        <v>18.75</v>
      </c>
      <c r="G25" s="119"/>
      <c r="H25" s="125">
        <f>SUM(70/4)</f>
        <v>17.5</v>
      </c>
      <c r="I25" s="107"/>
      <c r="J25" s="205">
        <f>SUM(75/2)</f>
        <v>37.5</v>
      </c>
      <c r="K25" s="119"/>
      <c r="L25" s="125">
        <f>SUM(70/2)</f>
        <v>35</v>
      </c>
    </row>
    <row r="26" spans="1:12" ht="15.75">
      <c r="A26" s="107"/>
      <c r="B26" s="142"/>
      <c r="C26" s="107"/>
      <c r="D26" s="107"/>
      <c r="E26" s="107"/>
      <c r="F26" s="119"/>
      <c r="G26" s="119"/>
      <c r="H26" s="125"/>
      <c r="I26" s="107"/>
      <c r="J26" s="119"/>
      <c r="K26" s="119"/>
      <c r="L26" s="125"/>
    </row>
    <row r="27" spans="1:12" ht="15.75">
      <c r="A27" s="107"/>
      <c r="B27" s="142" t="s">
        <v>87</v>
      </c>
      <c r="C27" s="107"/>
      <c r="D27" s="107"/>
      <c r="E27" s="107"/>
      <c r="F27" s="205">
        <f>SUM('[4]QL res-Con PL-30.9.2002 '!$J$14)/1000</f>
        <v>-1406.1927799999999</v>
      </c>
      <c r="G27" s="119"/>
      <c r="H27" s="131">
        <v>-1253</v>
      </c>
      <c r="I27" s="107"/>
      <c r="J27" s="205">
        <f>SUM('[4]QL res-Con PL-30.9.2002 '!$H$14)/1000</f>
        <v>-2882.6138699999997</v>
      </c>
      <c r="K27" s="119"/>
      <c r="L27" s="131">
        <v>-2572</v>
      </c>
    </row>
    <row r="28" spans="1:12" ht="15.75">
      <c r="A28" s="107"/>
      <c r="B28" s="142"/>
      <c r="C28" s="107"/>
      <c r="D28" s="107"/>
      <c r="E28" s="107"/>
      <c r="F28" s="119"/>
      <c r="G28" s="119"/>
      <c r="H28" s="125"/>
      <c r="I28" s="107"/>
      <c r="J28" s="119"/>
      <c r="K28" s="119"/>
      <c r="L28" s="120"/>
    </row>
    <row r="29" spans="1:12" ht="18">
      <c r="A29" s="107"/>
      <c r="B29" s="142" t="s">
        <v>182</v>
      </c>
      <c r="C29" s="107"/>
      <c r="D29" s="107"/>
      <c r="E29" s="107"/>
      <c r="F29" s="128">
        <f>SUM('[4]QL res-Con PL-30.9.2002 '!$J$19)/1000</f>
        <v>95</v>
      </c>
      <c r="G29" s="119"/>
      <c r="H29" s="127">
        <v>79</v>
      </c>
      <c r="I29" s="107"/>
      <c r="J29" s="128">
        <f>SUM('[4]QL res-Con PL-30.9.2002 '!$H$19)/1000</f>
        <v>165</v>
      </c>
      <c r="K29" s="119"/>
      <c r="L29" s="127">
        <v>162</v>
      </c>
    </row>
    <row r="30" spans="1:12" ht="15.75">
      <c r="A30" s="107"/>
      <c r="B30" s="142"/>
      <c r="C30" s="107"/>
      <c r="D30" s="107"/>
      <c r="E30" s="107"/>
      <c r="F30" s="119"/>
      <c r="G30" s="119"/>
      <c r="H30" s="123"/>
      <c r="I30" s="107"/>
      <c r="J30" s="119"/>
      <c r="K30" s="119"/>
      <c r="L30" s="120"/>
    </row>
    <row r="31" spans="1:12" ht="15.75">
      <c r="A31" s="107"/>
      <c r="B31" s="142" t="s">
        <v>183</v>
      </c>
      <c r="C31" s="107"/>
      <c r="D31" s="107"/>
      <c r="E31" s="107"/>
      <c r="F31" s="124">
        <f>SUM(F21:F29)</f>
        <v>8502.364676581936</v>
      </c>
      <c r="G31" s="124"/>
      <c r="H31" s="123">
        <f>SUM(H21:H29)</f>
        <v>6751.5</v>
      </c>
      <c r="I31" s="107"/>
      <c r="J31" s="124">
        <f>SUM(J21:J29)</f>
        <v>15045.118342000287</v>
      </c>
      <c r="K31" s="124"/>
      <c r="L31" s="123">
        <f>SUM(L21:L29)</f>
        <v>13003</v>
      </c>
    </row>
    <row r="32" spans="1:12" ht="15.75">
      <c r="A32" s="107"/>
      <c r="B32" s="142"/>
      <c r="C32" s="107"/>
      <c r="D32" s="107"/>
      <c r="E32" s="107"/>
      <c r="F32" s="119"/>
      <c r="G32" s="119"/>
      <c r="H32" s="123"/>
      <c r="I32" s="107"/>
      <c r="J32" s="119"/>
      <c r="K32" s="119"/>
      <c r="L32" s="120"/>
    </row>
    <row r="33" spans="1:12" ht="15.75">
      <c r="A33" s="107"/>
      <c r="B33" s="142" t="s">
        <v>186</v>
      </c>
      <c r="C33" s="107"/>
      <c r="D33" s="107"/>
      <c r="E33" s="107"/>
      <c r="F33" s="130">
        <f>SUM('[4]QL res-Con PL-30.9.2002 '!$K$26)/1000</f>
        <v>-1591.6264891080816</v>
      </c>
      <c r="G33" s="119"/>
      <c r="H33" s="129">
        <v>-1368</v>
      </c>
      <c r="I33" s="107"/>
      <c r="J33" s="130">
        <f>SUM('[4]QL res-Con PL-30.9.2002 '!$H$22+'[4]QL res-Con PL-30.9.2002 '!$H$23+'[4]QL res-Con PL-30.9.2002 '!$H$26)/1000</f>
        <v>-2825.91967370125</v>
      </c>
      <c r="K33" s="119"/>
      <c r="L33" s="129">
        <v>-2691</v>
      </c>
    </row>
    <row r="34" spans="1:12" ht="15.75">
      <c r="A34" s="107"/>
      <c r="B34" s="142"/>
      <c r="C34" s="107"/>
      <c r="D34" s="107"/>
      <c r="E34" s="107"/>
      <c r="F34" s="119"/>
      <c r="G34" s="119"/>
      <c r="H34" s="129"/>
      <c r="I34" s="107"/>
      <c r="J34" s="119"/>
      <c r="K34" s="119"/>
      <c r="L34" s="120"/>
    </row>
    <row r="35" spans="1:12" ht="15.75">
      <c r="A35" s="107"/>
      <c r="B35" s="142" t="s">
        <v>184</v>
      </c>
      <c r="C35" s="107"/>
      <c r="D35" s="107"/>
      <c r="E35" s="107"/>
      <c r="F35" s="124">
        <f>SUM(F31:F33)</f>
        <v>6910.738187473854</v>
      </c>
      <c r="G35" s="124"/>
      <c r="H35" s="123">
        <f>SUM(H31:H33)</f>
        <v>5383.5</v>
      </c>
      <c r="I35" s="107"/>
      <c r="J35" s="124">
        <f>SUM(J31:J33)</f>
        <v>12219.198668299037</v>
      </c>
      <c r="K35" s="124"/>
      <c r="L35" s="123">
        <f>SUM(L31:L33)</f>
        <v>10312</v>
      </c>
    </row>
    <row r="36" spans="1:12" ht="15.75">
      <c r="A36" s="107"/>
      <c r="B36" s="142"/>
      <c r="C36" s="107"/>
      <c r="D36" s="107"/>
      <c r="E36" s="107"/>
      <c r="F36" s="119"/>
      <c r="G36" s="119"/>
      <c r="H36" s="123"/>
      <c r="I36" s="107"/>
      <c r="J36" s="119"/>
      <c r="K36" s="119"/>
      <c r="L36" s="120"/>
    </row>
    <row r="37" spans="1:12" ht="15.75">
      <c r="A37" s="107"/>
      <c r="B37" s="142" t="s">
        <v>185</v>
      </c>
      <c r="C37" s="107"/>
      <c r="D37" s="107"/>
      <c r="E37" s="107"/>
      <c r="F37" s="205">
        <f>SUM('[4]QL res-Con PL-30.9.2002 '!$J$30)/1000</f>
        <v>-1029.8340061216097</v>
      </c>
      <c r="G37" s="119"/>
      <c r="H37" s="131">
        <v>-877</v>
      </c>
      <c r="I37" s="107"/>
      <c r="J37" s="205">
        <f>SUM('[4]QL res-Con PL-30.9.2002 '!$H$30)/1000</f>
        <v>-1715.699382635918</v>
      </c>
      <c r="K37" s="119"/>
      <c r="L37" s="131">
        <v>-1475</v>
      </c>
    </row>
    <row r="38" spans="1:12" ht="15.75">
      <c r="A38" s="107"/>
      <c r="B38" s="142"/>
      <c r="C38" s="107"/>
      <c r="D38" s="107"/>
      <c r="E38" s="107"/>
      <c r="F38" s="119"/>
      <c r="G38" s="119"/>
      <c r="H38" s="129"/>
      <c r="I38" s="107"/>
      <c r="J38" s="119"/>
      <c r="K38" s="119"/>
      <c r="L38" s="120"/>
    </row>
    <row r="39" spans="1:12" ht="16.5" thickBot="1">
      <c r="A39" s="107"/>
      <c r="B39" s="142" t="s">
        <v>187</v>
      </c>
      <c r="C39" s="107"/>
      <c r="D39" s="107"/>
      <c r="E39" s="107"/>
      <c r="F39" s="133">
        <f>SUM(F35:F37)</f>
        <v>5880.904181352244</v>
      </c>
      <c r="G39" s="119"/>
      <c r="H39" s="132">
        <f>SUM(H35:H37)</f>
        <v>4506.5</v>
      </c>
      <c r="I39" s="107"/>
      <c r="J39" s="133">
        <f>SUM(J35:J37)</f>
        <v>10503.49928566312</v>
      </c>
      <c r="K39" s="119"/>
      <c r="L39" s="132">
        <f>SUM(L35:L37)</f>
        <v>8837</v>
      </c>
    </row>
    <row r="40" spans="1:12" ht="16.5" thickTop="1">
      <c r="A40" s="107"/>
      <c r="B40" s="142"/>
      <c r="C40" s="107"/>
      <c r="D40" s="107"/>
      <c r="E40" s="107"/>
      <c r="F40" s="119"/>
      <c r="G40" s="119"/>
      <c r="H40" s="120"/>
      <c r="I40" s="107"/>
      <c r="J40" s="119"/>
      <c r="K40" s="119"/>
      <c r="L40" s="120"/>
    </row>
    <row r="41" spans="1:12" ht="15.75">
      <c r="A41" s="107"/>
      <c r="B41" s="142" t="s">
        <v>191</v>
      </c>
      <c r="C41" s="107"/>
      <c r="D41" s="107"/>
      <c r="E41" s="107"/>
      <c r="F41" s="119"/>
      <c r="G41" s="119"/>
      <c r="H41" s="120"/>
      <c r="I41" s="107"/>
      <c r="J41" s="119"/>
      <c r="K41" s="119"/>
      <c r="L41" s="120"/>
    </row>
    <row r="42" spans="1:12" ht="16.5" thickBot="1">
      <c r="A42" s="107"/>
      <c r="B42" s="142" t="s">
        <v>192</v>
      </c>
      <c r="C42" s="107"/>
      <c r="D42" s="107"/>
      <c r="E42" s="107"/>
      <c r="F42" s="199">
        <f>SUM(F39/'[2]Condensed BS-30.9.02'!H33)*100</f>
        <v>9.801506968920409</v>
      </c>
      <c r="G42" s="134"/>
      <c r="H42" s="135">
        <f>SUM(H39/'[2]Condensed BS-30.9.02'!J33)*100</f>
        <v>7.510833333333333</v>
      </c>
      <c r="I42" s="136"/>
      <c r="J42" s="221">
        <f>SUM(J39/'[2]Condensed BS-30.9.02'!H33)*100</f>
        <v>17.505832142771865</v>
      </c>
      <c r="K42" s="119"/>
      <c r="L42" s="135">
        <f>SUM(L39/'[2]Condensed BS-30.9.02'!J33)*100</f>
        <v>14.728333333333332</v>
      </c>
    </row>
    <row r="43" spans="1:12" ht="16.5" thickTop="1">
      <c r="A43" s="107"/>
      <c r="B43" s="142"/>
      <c r="C43" s="107"/>
      <c r="D43" s="107"/>
      <c r="E43" s="107"/>
      <c r="F43" s="119"/>
      <c r="G43" s="119"/>
      <c r="H43" s="120"/>
      <c r="I43" s="107"/>
      <c r="J43" s="119"/>
      <c r="K43" s="119"/>
      <c r="L43" s="120"/>
    </row>
    <row r="44" spans="1:12" ht="16.5" thickBot="1">
      <c r="A44" s="107"/>
      <c r="B44" s="142" t="s">
        <v>193</v>
      </c>
      <c r="C44" s="107"/>
      <c r="D44" s="107"/>
      <c r="E44" s="107"/>
      <c r="F44" s="138" t="s">
        <v>188</v>
      </c>
      <c r="G44" s="119"/>
      <c r="H44" s="137" t="s">
        <v>188</v>
      </c>
      <c r="I44" s="107"/>
      <c r="J44" s="222" t="s">
        <v>188</v>
      </c>
      <c r="K44" s="119"/>
      <c r="L44" s="137" t="s">
        <v>188</v>
      </c>
    </row>
    <row r="45" spans="1:12" ht="16.5" thickTop="1">
      <c r="A45" s="107"/>
      <c r="B45" s="107"/>
      <c r="C45" s="107"/>
      <c r="D45" s="107"/>
      <c r="E45" s="107"/>
      <c r="F45" s="139"/>
      <c r="G45" s="139"/>
      <c r="H45" s="140"/>
      <c r="I45" s="118"/>
      <c r="J45" s="139"/>
      <c r="K45" s="141"/>
      <c r="L45" s="140"/>
    </row>
    <row r="47" ht="15">
      <c r="B47" s="57" t="s">
        <v>244</v>
      </c>
    </row>
    <row r="48" ht="15">
      <c r="B48" s="57" t="s">
        <v>189</v>
      </c>
    </row>
  </sheetData>
  <sheetProtection password="DF0A" sheet="1" objects="1" scenarios="1"/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pane xSplit="1" ySplit="8" topLeftCell="B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9" sqref="H49"/>
    </sheetView>
  </sheetViews>
  <sheetFormatPr defaultColWidth="9.140625" defaultRowHeight="15"/>
  <cols>
    <col min="1" max="1" width="5.421875" style="0" customWidth="1"/>
    <col min="8" max="8" width="13.8515625" style="0" customWidth="1"/>
    <col min="9" max="9" width="7.00390625" style="0" customWidth="1"/>
    <col min="10" max="10" width="13.140625" style="0" customWidth="1"/>
  </cols>
  <sheetData>
    <row r="1" ht="19.5">
      <c r="A1" s="12" t="s">
        <v>89</v>
      </c>
    </row>
    <row r="2" ht="15">
      <c r="A2" s="23" t="s">
        <v>68</v>
      </c>
    </row>
    <row r="3" ht="15">
      <c r="A3" s="23"/>
    </row>
    <row r="4" ht="15">
      <c r="A4" s="23" t="s">
        <v>215</v>
      </c>
    </row>
    <row r="5" ht="15">
      <c r="A5" s="23"/>
    </row>
    <row r="6" ht="18.75">
      <c r="A6" s="85" t="s">
        <v>179</v>
      </c>
    </row>
    <row r="7" spans="8:10" ht="15">
      <c r="H7" s="28" t="s">
        <v>163</v>
      </c>
      <c r="I7" s="28"/>
      <c r="J7" s="28" t="s">
        <v>163</v>
      </c>
    </row>
    <row r="8" spans="7:10" ht="15">
      <c r="G8" s="2" t="s">
        <v>164</v>
      </c>
      <c r="H8" s="28" t="s">
        <v>140</v>
      </c>
      <c r="I8" s="28"/>
      <c r="J8" s="28" t="s">
        <v>118</v>
      </c>
    </row>
    <row r="9" spans="8:10" ht="15">
      <c r="H9" s="2" t="s">
        <v>75</v>
      </c>
      <c r="I9" s="2"/>
      <c r="J9" s="2" t="s">
        <v>75</v>
      </c>
    </row>
    <row r="11" spans="2:10" ht="18.75">
      <c r="B11" s="85" t="s">
        <v>160</v>
      </c>
      <c r="H11" s="29">
        <v>150420</v>
      </c>
      <c r="J11" s="29">
        <v>133921</v>
      </c>
    </row>
    <row r="12" spans="2:10" ht="18.75">
      <c r="B12" s="85" t="s">
        <v>165</v>
      </c>
      <c r="H12" s="29">
        <v>2161</v>
      </c>
      <c r="J12" s="29">
        <v>2042</v>
      </c>
    </row>
    <row r="13" spans="2:10" ht="18.75">
      <c r="B13" s="85" t="s">
        <v>166</v>
      </c>
      <c r="H13" s="29">
        <v>113</v>
      </c>
      <c r="J13" s="29">
        <v>103</v>
      </c>
    </row>
    <row r="14" spans="2:10" ht="18.75">
      <c r="B14" s="85" t="s">
        <v>264</v>
      </c>
      <c r="H14" s="29">
        <v>95</v>
      </c>
      <c r="J14" s="29">
        <v>97</v>
      </c>
    </row>
    <row r="16" ht="18.75">
      <c r="B16" s="85" t="s">
        <v>81</v>
      </c>
    </row>
    <row r="17" spans="2:10" ht="15">
      <c r="B17" t="s">
        <v>167</v>
      </c>
      <c r="H17" s="100">
        <v>51291</v>
      </c>
      <c r="J17" s="100">
        <v>64210</v>
      </c>
    </row>
    <row r="18" spans="2:10" ht="15">
      <c r="B18" t="s">
        <v>41</v>
      </c>
      <c r="H18" s="51">
        <v>94795</v>
      </c>
      <c r="J18" s="51">
        <v>76638</v>
      </c>
    </row>
    <row r="19" spans="2:10" ht="15">
      <c r="B19" t="s">
        <v>40</v>
      </c>
      <c r="H19" s="51">
        <v>27843</v>
      </c>
      <c r="J19" s="51">
        <v>23314</v>
      </c>
    </row>
    <row r="20" spans="2:10" ht="15">
      <c r="B20" t="s">
        <v>168</v>
      </c>
      <c r="H20" s="51">
        <v>8955</v>
      </c>
      <c r="J20" s="51">
        <v>10513</v>
      </c>
    </row>
    <row r="21" spans="8:10" ht="15">
      <c r="H21" s="101">
        <f>SUM(H17:H20)</f>
        <v>182884</v>
      </c>
      <c r="J21" s="101">
        <f>SUM(J17:J20)</f>
        <v>174675</v>
      </c>
    </row>
    <row r="22" spans="2:10" ht="18.75">
      <c r="B22" s="85" t="s">
        <v>82</v>
      </c>
      <c r="H22" s="5"/>
      <c r="J22" s="5"/>
    </row>
    <row r="23" spans="2:10" ht="15">
      <c r="B23" t="s">
        <v>169</v>
      </c>
      <c r="H23" s="51">
        <v>30276</v>
      </c>
      <c r="J23" s="51">
        <v>27739</v>
      </c>
    </row>
    <row r="24" spans="2:10" ht="15">
      <c r="B24" t="s">
        <v>170</v>
      </c>
      <c r="H24" s="51">
        <v>128068</v>
      </c>
      <c r="J24" s="51">
        <v>117011</v>
      </c>
    </row>
    <row r="25" spans="2:10" ht="15">
      <c r="B25" t="s">
        <v>178</v>
      </c>
      <c r="H25" s="51">
        <v>16592</v>
      </c>
      <c r="J25" s="51">
        <v>13777</v>
      </c>
    </row>
    <row r="26" spans="2:10" ht="15">
      <c r="B26" t="s">
        <v>171</v>
      </c>
      <c r="H26" s="51">
        <v>3057</v>
      </c>
      <c r="J26" s="51">
        <v>2109</v>
      </c>
    </row>
    <row r="27" spans="8:10" ht="15">
      <c r="H27" s="146">
        <f>SUM(H23:H26)</f>
        <v>177993</v>
      </c>
      <c r="J27" s="146">
        <f>SUM(J23:J26)</f>
        <v>160636</v>
      </c>
    </row>
    <row r="28" spans="2:10" ht="15">
      <c r="B28" s="25" t="s">
        <v>83</v>
      </c>
      <c r="H28" s="38">
        <f>SUM(H21-H27)</f>
        <v>4891</v>
      </c>
      <c r="J28" s="38">
        <f>SUM(J21-J27)</f>
        <v>14039</v>
      </c>
    </row>
    <row r="29" spans="8:10" ht="15.75" thickBot="1">
      <c r="H29" s="102">
        <f>SUM(H28+H11+H12+H13+H14)</f>
        <v>157680</v>
      </c>
      <c r="J29" s="102">
        <f>SUM(J28+J11+J12+J13+J14)</f>
        <v>150202</v>
      </c>
    </row>
    <row r="30" ht="15.75" thickTop="1"/>
    <row r="31" ht="15">
      <c r="B31" t="s">
        <v>172</v>
      </c>
    </row>
    <row r="33" ht="18.75">
      <c r="B33" s="85" t="s">
        <v>173</v>
      </c>
    </row>
    <row r="34" spans="2:10" ht="15">
      <c r="B34" t="s">
        <v>174</v>
      </c>
      <c r="H34" s="29">
        <v>60000</v>
      </c>
      <c r="J34" s="29">
        <v>60000</v>
      </c>
    </row>
    <row r="35" spans="2:10" ht="15">
      <c r="B35" t="s">
        <v>175</v>
      </c>
      <c r="H35" s="103">
        <v>44813</v>
      </c>
      <c r="J35" s="103">
        <v>39496</v>
      </c>
    </row>
    <row r="36" spans="2:10" ht="15">
      <c r="B36" s="27" t="s">
        <v>249</v>
      </c>
      <c r="H36" s="29">
        <f>SUM(H34:H35)</f>
        <v>104813</v>
      </c>
      <c r="J36" s="29">
        <f>SUM(J34:J35)</f>
        <v>99496</v>
      </c>
    </row>
    <row r="37" spans="2:10" ht="15">
      <c r="B37" s="27"/>
      <c r="H37" s="29"/>
      <c r="J37" s="29"/>
    </row>
    <row r="38" spans="2:10" ht="18.75">
      <c r="B38" s="85" t="s">
        <v>84</v>
      </c>
      <c r="H38" s="29">
        <v>21865</v>
      </c>
      <c r="J38" s="29">
        <v>19617</v>
      </c>
    </row>
    <row r="39" spans="8:10" ht="15">
      <c r="H39" s="29"/>
      <c r="J39" s="29"/>
    </row>
    <row r="40" spans="2:10" ht="18.75">
      <c r="B40" s="85" t="s">
        <v>176</v>
      </c>
      <c r="H40" s="29"/>
      <c r="J40" s="29"/>
    </row>
    <row r="41" spans="2:10" ht="15">
      <c r="B41" t="s">
        <v>42</v>
      </c>
      <c r="H41" s="29">
        <v>24524</v>
      </c>
      <c r="J41" s="29">
        <v>24816</v>
      </c>
    </row>
    <row r="42" spans="2:10" ht="15">
      <c r="B42" t="s">
        <v>177</v>
      </c>
      <c r="H42" s="29">
        <v>6478</v>
      </c>
      <c r="J42" s="29">
        <v>6273</v>
      </c>
    </row>
    <row r="43" spans="8:10" ht="15.75" thickBot="1">
      <c r="H43" s="104">
        <f>SUM(H36:H42)</f>
        <v>157680</v>
      </c>
      <c r="J43" s="104">
        <f>SUM(J36:J42)</f>
        <v>150202</v>
      </c>
    </row>
    <row r="44" ht="15.75" thickTop="1"/>
    <row r="45" spans="2:10" ht="17.25">
      <c r="B45" t="s">
        <v>248</v>
      </c>
      <c r="H45" s="172">
        <f>SUM(H36/H34)</f>
        <v>1.7468833333333333</v>
      </c>
      <c r="I45" s="11"/>
      <c r="J45" s="172">
        <f>SUM(J36/J34)</f>
        <v>1.6582666666666668</v>
      </c>
    </row>
    <row r="47" ht="15">
      <c r="A47" s="105" t="s">
        <v>243</v>
      </c>
    </row>
    <row r="49" ht="15">
      <c r="H49" s="38"/>
    </row>
  </sheetData>
  <sheetProtection password="DF0A" sheet="1" objects="1" scenarios="1"/>
  <printOptions/>
  <pageMargins left="0.75" right="0.75" top="1" bottom="1" header="0.5" footer="0.5"/>
  <pageSetup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pane xSplit="1" ySplit="10" topLeftCell="L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4" sqref="I14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18.57421875" style="0" customWidth="1"/>
    <col min="8" max="8" width="17.8515625" style="0" customWidth="1"/>
    <col min="9" max="9" width="18.8515625" style="0" customWidth="1"/>
    <col min="10" max="10" width="15.140625" style="0" customWidth="1"/>
    <col min="11" max="11" width="9.8515625" style="0" customWidth="1"/>
    <col min="12" max="12" width="23.8515625" style="0" customWidth="1"/>
  </cols>
  <sheetData>
    <row r="1" ht="19.5">
      <c r="A1" s="12" t="s">
        <v>89</v>
      </c>
    </row>
    <row r="2" ht="15">
      <c r="A2" s="23" t="s">
        <v>68</v>
      </c>
    </row>
    <row r="4" ht="15">
      <c r="A4" s="23" t="s">
        <v>215</v>
      </c>
    </row>
    <row r="7" ht="18.75">
      <c r="A7" s="75" t="s">
        <v>222</v>
      </c>
    </row>
    <row r="9" spans="5:9" ht="15">
      <c r="E9" s="2" t="s">
        <v>225</v>
      </c>
      <c r="F9" s="2" t="s">
        <v>229</v>
      </c>
      <c r="G9" s="2" t="s">
        <v>229</v>
      </c>
      <c r="H9" s="2" t="s">
        <v>232</v>
      </c>
      <c r="I9" s="2" t="s">
        <v>234</v>
      </c>
    </row>
    <row r="10" spans="5:9" ht="15">
      <c r="E10" s="2" t="s">
        <v>226</v>
      </c>
      <c r="F10" s="2" t="s">
        <v>230</v>
      </c>
      <c r="G10" s="2" t="s">
        <v>236</v>
      </c>
      <c r="H10" s="2" t="s">
        <v>233</v>
      </c>
      <c r="I10" s="2"/>
    </row>
    <row r="11" ht="15">
      <c r="F11" s="2" t="s">
        <v>231</v>
      </c>
    </row>
    <row r="13" spans="5:9" ht="15">
      <c r="E13" s="2" t="s">
        <v>75</v>
      </c>
      <c r="F13" s="2" t="s">
        <v>75</v>
      </c>
      <c r="G13" s="2" t="s">
        <v>75</v>
      </c>
      <c r="H13" s="2" t="s">
        <v>75</v>
      </c>
      <c r="I13" s="2" t="s">
        <v>75</v>
      </c>
    </row>
    <row r="14" spans="1:9" ht="15">
      <c r="A14" t="s">
        <v>223</v>
      </c>
      <c r="E14" s="29">
        <v>60000</v>
      </c>
      <c r="F14" s="29">
        <v>2269</v>
      </c>
      <c r="G14" s="29">
        <v>1907</v>
      </c>
      <c r="H14" s="29">
        <v>35320</v>
      </c>
      <c r="I14" s="38">
        <f>SUM(E14:H14)</f>
        <v>99496</v>
      </c>
    </row>
    <row r="15" spans="5:9" ht="15">
      <c r="E15" s="29"/>
      <c r="I15" s="38">
        <f aca="true" t="shared" si="0" ref="I15:I21">SUM(E15:H15)</f>
        <v>0</v>
      </c>
    </row>
    <row r="16" spans="1:9" ht="15">
      <c r="A16" t="s">
        <v>227</v>
      </c>
      <c r="I16" s="38">
        <f t="shared" si="0"/>
        <v>0</v>
      </c>
    </row>
    <row r="17" spans="1:9" ht="15">
      <c r="A17" t="s">
        <v>228</v>
      </c>
      <c r="E17" s="11">
        <v>0</v>
      </c>
      <c r="H17" s="29">
        <f>SUM('Condensed PL-30.9.02'!J39)</f>
        <v>10503.49928566312</v>
      </c>
      <c r="I17" s="38">
        <f t="shared" si="0"/>
        <v>10503.49928566312</v>
      </c>
    </row>
    <row r="18" spans="1:9" ht="15">
      <c r="A18" t="s">
        <v>235</v>
      </c>
      <c r="E18" s="29">
        <v>0</v>
      </c>
      <c r="H18" s="86">
        <v>-5160</v>
      </c>
      <c r="I18" s="87">
        <f t="shared" si="0"/>
        <v>-5160</v>
      </c>
    </row>
    <row r="19" spans="5:9" ht="15">
      <c r="E19" s="11"/>
      <c r="I19" s="38">
        <f t="shared" si="0"/>
        <v>0</v>
      </c>
    </row>
    <row r="20" ht="15">
      <c r="I20" s="38"/>
    </row>
    <row r="21" spans="1:9" ht="15.75" thickBot="1">
      <c r="A21" t="s">
        <v>224</v>
      </c>
      <c r="E21" s="102">
        <f>SUM(E14+E19)</f>
        <v>60000</v>
      </c>
      <c r="F21" s="102">
        <f>SUM(F14+F19)</f>
        <v>2269</v>
      </c>
      <c r="G21" s="102">
        <f>SUM(G14+G19)</f>
        <v>1907</v>
      </c>
      <c r="H21" s="102">
        <f>SUM(H14:H20)</f>
        <v>40663.49928566312</v>
      </c>
      <c r="I21" s="102">
        <f t="shared" si="0"/>
        <v>104839.49928566313</v>
      </c>
    </row>
    <row r="22" ht="15.75" thickTop="1"/>
    <row r="29" ht="15">
      <c r="A29" s="57" t="s">
        <v>245</v>
      </c>
    </row>
  </sheetData>
  <sheetProtection password="DF0A" sheet="1" objects="1" scenarios="1"/>
  <printOptions/>
  <pageMargins left="0.75" right="0.75" top="1" bottom="1" header="0.5" footer="0.5"/>
  <pageSetup fitToHeight="1" fitToWidth="1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pane xSplit="3" ySplit="7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3" sqref="I33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5.140625" style="0" customWidth="1"/>
    <col min="11" max="11" width="9.8515625" style="0" customWidth="1"/>
    <col min="12" max="12" width="21.8515625" style="0" customWidth="1"/>
  </cols>
  <sheetData>
    <row r="1" ht="19.5">
      <c r="A1" s="12" t="s">
        <v>89</v>
      </c>
    </row>
    <row r="2" ht="15">
      <c r="A2" s="23" t="s">
        <v>68</v>
      </c>
    </row>
    <row r="4" ht="15">
      <c r="A4" s="23" t="s">
        <v>215</v>
      </c>
    </row>
    <row r="7" ht="18.75">
      <c r="A7" s="75" t="s">
        <v>247</v>
      </c>
    </row>
    <row r="9" spans="1:8" ht="18.75">
      <c r="A9" s="75"/>
      <c r="B9" s="75"/>
      <c r="C9" s="75"/>
      <c r="D9" s="75"/>
      <c r="E9" s="75"/>
      <c r="F9" s="75"/>
      <c r="G9" s="75"/>
      <c r="H9" s="147" t="s">
        <v>75</v>
      </c>
    </row>
    <row r="10" spans="1:8" ht="18.75">
      <c r="A10" s="75"/>
      <c r="B10" s="75"/>
      <c r="C10" s="75"/>
      <c r="D10" s="75"/>
      <c r="E10" s="75"/>
      <c r="F10" s="75"/>
      <c r="G10" s="75"/>
      <c r="H10" s="147"/>
    </row>
    <row r="11" spans="1:8" ht="18.75">
      <c r="A11" s="75" t="s">
        <v>312</v>
      </c>
      <c r="B11" s="75"/>
      <c r="C11" s="75"/>
      <c r="D11" s="75"/>
      <c r="E11" s="75"/>
      <c r="F11" s="75"/>
      <c r="G11" s="75"/>
      <c r="H11" s="214">
        <v>24218</v>
      </c>
    </row>
    <row r="12" spans="1:8" ht="18.75">
      <c r="A12" s="75"/>
      <c r="B12" s="75"/>
      <c r="C12" s="75"/>
      <c r="D12" s="75"/>
      <c r="E12" s="75"/>
      <c r="F12" s="75"/>
      <c r="G12" s="75"/>
      <c r="H12" s="147"/>
    </row>
    <row r="13" spans="1:8" ht="18.75">
      <c r="A13" s="75"/>
      <c r="B13" s="75"/>
      <c r="C13" s="75"/>
      <c r="D13" s="75"/>
      <c r="E13" s="75"/>
      <c r="F13" s="75"/>
      <c r="G13" s="75"/>
      <c r="H13" s="147"/>
    </row>
    <row r="14" spans="1:8" ht="18.75">
      <c r="A14" s="75" t="s">
        <v>313</v>
      </c>
      <c r="B14" s="75"/>
      <c r="C14" s="75"/>
      <c r="D14" s="75"/>
      <c r="E14" s="75"/>
      <c r="F14" s="75"/>
      <c r="G14" s="75"/>
      <c r="H14" s="215">
        <v>-1627</v>
      </c>
    </row>
    <row r="15" spans="1:8" ht="18.75">
      <c r="A15" s="75"/>
      <c r="B15" s="75"/>
      <c r="C15" s="75"/>
      <c r="D15" s="75"/>
      <c r="E15" s="75"/>
      <c r="F15" s="75"/>
      <c r="G15" s="75"/>
      <c r="H15" s="75"/>
    </row>
    <row r="16" spans="1:8" ht="18.75">
      <c r="A16" s="75" t="s">
        <v>237</v>
      </c>
      <c r="B16" s="75"/>
      <c r="C16" s="75"/>
      <c r="D16" s="75"/>
      <c r="E16" s="75"/>
      <c r="F16" s="75"/>
      <c r="G16" s="75"/>
      <c r="H16" s="148">
        <f>SUM(H11+H14)</f>
        <v>22591</v>
      </c>
    </row>
    <row r="17" spans="1:8" ht="18.75">
      <c r="A17" s="75"/>
      <c r="B17" s="75"/>
      <c r="C17" s="75"/>
      <c r="D17" s="75"/>
      <c r="E17" s="75"/>
      <c r="F17" s="75"/>
      <c r="G17" s="75"/>
      <c r="H17" s="75"/>
    </row>
    <row r="18" spans="1:8" ht="18.75">
      <c r="A18" s="75"/>
      <c r="B18" s="75"/>
      <c r="C18" s="75"/>
      <c r="D18" s="75"/>
      <c r="E18" s="75"/>
      <c r="F18" s="75"/>
      <c r="G18" s="75"/>
      <c r="H18" s="75"/>
    </row>
    <row r="19" spans="1:8" ht="18.75">
      <c r="A19" s="75" t="s">
        <v>238</v>
      </c>
      <c r="B19" s="75"/>
      <c r="C19" s="75"/>
      <c r="D19" s="75"/>
      <c r="E19" s="75"/>
      <c r="F19" s="75"/>
      <c r="G19" s="75"/>
      <c r="H19" s="213">
        <f>SUM('[1]Cash flow 30.9.02'!$G$53)</f>
        <v>-20908.2152066667</v>
      </c>
    </row>
    <row r="20" spans="1:8" ht="18.75">
      <c r="A20" s="75"/>
      <c r="B20" s="75"/>
      <c r="C20" s="75"/>
      <c r="D20" s="75"/>
      <c r="E20" s="75"/>
      <c r="F20" s="75"/>
      <c r="G20" s="75"/>
      <c r="H20" s="75"/>
    </row>
    <row r="21" spans="1:8" ht="18.75">
      <c r="A21" s="75" t="s">
        <v>314</v>
      </c>
      <c r="B21" s="75"/>
      <c r="C21" s="75"/>
      <c r="D21" s="75"/>
      <c r="E21" s="75"/>
      <c r="F21" s="75"/>
      <c r="G21" s="75"/>
      <c r="H21" s="75"/>
    </row>
    <row r="22" spans="1:8" ht="18.75">
      <c r="A22" s="75"/>
      <c r="B22" s="75"/>
      <c r="C22" s="75"/>
      <c r="D22" s="75"/>
      <c r="E22" s="75"/>
      <c r="F22" s="75"/>
      <c r="G22" s="75"/>
      <c r="H22" s="75"/>
    </row>
    <row r="23" spans="1:8" ht="18.75">
      <c r="A23" s="75" t="s">
        <v>156</v>
      </c>
      <c r="B23" s="75"/>
      <c r="C23" s="75"/>
      <c r="D23" s="75"/>
      <c r="E23" s="75"/>
      <c r="F23" s="75"/>
      <c r="G23" s="75"/>
      <c r="H23" s="216">
        <v>-5160</v>
      </c>
    </row>
    <row r="24" spans="1:8" ht="18.75">
      <c r="A24" s="75" t="s">
        <v>315</v>
      </c>
      <c r="B24" s="75"/>
      <c r="C24" s="75"/>
      <c r="D24" s="75"/>
      <c r="E24" s="75"/>
      <c r="F24" s="75"/>
      <c r="G24" s="75"/>
      <c r="H24" s="217">
        <v>-1658</v>
      </c>
    </row>
    <row r="25" spans="1:8" ht="18.75">
      <c r="A25" s="75"/>
      <c r="B25" s="75"/>
      <c r="C25" s="75"/>
      <c r="D25" s="75"/>
      <c r="E25" s="75"/>
      <c r="F25" s="75"/>
      <c r="G25" s="75"/>
      <c r="H25" s="75"/>
    </row>
    <row r="26" spans="1:8" ht="18.75">
      <c r="A26" s="75" t="s">
        <v>239</v>
      </c>
      <c r="B26" s="75"/>
      <c r="C26" s="75"/>
      <c r="D26" s="75"/>
      <c r="E26" s="75"/>
      <c r="F26" s="75"/>
      <c r="G26" s="75"/>
      <c r="H26" s="215">
        <f>SUM(H23:H24)</f>
        <v>-6818</v>
      </c>
    </row>
    <row r="27" spans="1:8" ht="18.75">
      <c r="A27" s="75"/>
      <c r="B27" s="75"/>
      <c r="C27" s="75"/>
      <c r="D27" s="75"/>
      <c r="E27" s="75"/>
      <c r="F27" s="75"/>
      <c r="G27" s="75"/>
      <c r="H27" s="75"/>
    </row>
    <row r="28" spans="1:8" ht="18.75">
      <c r="A28" s="75"/>
      <c r="B28" s="75"/>
      <c r="C28" s="75"/>
      <c r="D28" s="75"/>
      <c r="E28" s="75"/>
      <c r="F28" s="75"/>
      <c r="G28" s="75"/>
      <c r="H28" s="75"/>
    </row>
    <row r="29" spans="1:8" ht="18.75">
      <c r="A29" s="75" t="s">
        <v>23</v>
      </c>
      <c r="B29" s="75"/>
      <c r="C29" s="75"/>
      <c r="D29" s="75"/>
      <c r="E29" s="75"/>
      <c r="F29" s="75"/>
      <c r="G29" s="75"/>
      <c r="H29" s="213">
        <f>SUM(H16+H19+H26)</f>
        <v>-5135.2152066667</v>
      </c>
    </row>
    <row r="30" spans="1:8" ht="18.75">
      <c r="A30" s="75"/>
      <c r="B30" s="75"/>
      <c r="C30" s="75"/>
      <c r="D30" s="75"/>
      <c r="E30" s="75"/>
      <c r="F30" s="75"/>
      <c r="G30" s="75"/>
      <c r="H30" s="75"/>
    </row>
    <row r="31" spans="1:8" ht="18.75">
      <c r="A31" s="75"/>
      <c r="B31" s="75"/>
      <c r="C31" s="75"/>
      <c r="D31" s="75"/>
      <c r="E31" s="75"/>
      <c r="F31" s="75"/>
      <c r="G31" s="75"/>
      <c r="H31" s="75"/>
    </row>
    <row r="32" spans="1:8" ht="18.75">
      <c r="A32" s="75" t="s">
        <v>240</v>
      </c>
      <c r="B32" s="75"/>
      <c r="C32" s="75"/>
      <c r="D32" s="75"/>
      <c r="E32" s="75"/>
      <c r="F32" s="75"/>
      <c r="G32" s="75"/>
      <c r="H32" s="148">
        <v>5477</v>
      </c>
    </row>
    <row r="33" spans="1:8" ht="18.75">
      <c r="A33" s="75"/>
      <c r="B33" s="75"/>
      <c r="C33" s="75"/>
      <c r="D33" s="75"/>
      <c r="E33" s="75"/>
      <c r="F33" s="75"/>
      <c r="G33" s="75"/>
      <c r="H33" s="75"/>
    </row>
    <row r="34" spans="1:8" ht="19.5" thickBot="1">
      <c r="A34" s="75" t="s">
        <v>241</v>
      </c>
      <c r="B34" s="75"/>
      <c r="C34" s="75"/>
      <c r="D34" s="75"/>
      <c r="E34" s="75"/>
      <c r="F34" s="75"/>
      <c r="G34" s="75"/>
      <c r="H34" s="149">
        <f>SUM(H29:H33)</f>
        <v>341.7847933332996</v>
      </c>
    </row>
    <row r="35" spans="1:8" ht="19.5" thickTop="1">
      <c r="A35" s="75"/>
      <c r="B35" s="75"/>
      <c r="C35" s="75"/>
      <c r="D35" s="75"/>
      <c r="E35" s="75"/>
      <c r="F35" s="75"/>
      <c r="G35" s="75"/>
      <c r="H35" s="75"/>
    </row>
    <row r="36" spans="1:8" ht="18.75">
      <c r="A36" s="75"/>
      <c r="B36" s="75"/>
      <c r="C36" s="75"/>
      <c r="D36" s="75"/>
      <c r="E36" s="75"/>
      <c r="F36" s="75"/>
      <c r="G36" s="75"/>
      <c r="H36" s="75"/>
    </row>
    <row r="38" ht="15">
      <c r="A38" s="57" t="s">
        <v>246</v>
      </c>
    </row>
  </sheetData>
  <sheetProtection password="DF0A" sheet="1" objects="1" scenarios="1"/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view="pageBreakPreview" zoomScaleSheetLayoutView="100" workbookViewId="0" topLeftCell="A1">
      <pane xSplit="1" ySplit="6" topLeftCell="D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0" sqref="B70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2.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2" t="s">
        <v>89</v>
      </c>
    </row>
    <row r="2" ht="15">
      <c r="A2" s="23" t="s">
        <v>68</v>
      </c>
    </row>
    <row r="3" ht="15">
      <c r="A3" s="23" t="s">
        <v>215</v>
      </c>
    </row>
    <row r="4" ht="15">
      <c r="A4" s="23"/>
    </row>
    <row r="5" ht="15">
      <c r="A5" s="1" t="s">
        <v>196</v>
      </c>
    </row>
    <row r="7" spans="1:2" ht="18.75">
      <c r="A7" s="88" t="s">
        <v>197</v>
      </c>
      <c r="B7" s="89" t="s">
        <v>148</v>
      </c>
    </row>
    <row r="8" ht="15">
      <c r="B8" t="s">
        <v>149</v>
      </c>
    </row>
    <row r="10" ht="15">
      <c r="B10" t="s">
        <v>152</v>
      </c>
    </row>
    <row r="12" ht="15">
      <c r="B12" t="s">
        <v>150</v>
      </c>
    </row>
    <row r="13" ht="15">
      <c r="B13" t="s">
        <v>151</v>
      </c>
    </row>
    <row r="15" spans="1:2" ht="18.75">
      <c r="A15" s="88" t="s">
        <v>198</v>
      </c>
      <c r="B15" s="85" t="s">
        <v>250</v>
      </c>
    </row>
    <row r="16" ht="15">
      <c r="B16" t="s">
        <v>273</v>
      </c>
    </row>
    <row r="18" spans="1:2" ht="18.75">
      <c r="A18" s="94" t="s">
        <v>199</v>
      </c>
      <c r="B18" s="85" t="s">
        <v>153</v>
      </c>
    </row>
    <row r="19" ht="15">
      <c r="B19" t="s">
        <v>269</v>
      </c>
    </row>
    <row r="21" ht="15">
      <c r="B21" t="s">
        <v>270</v>
      </c>
    </row>
    <row r="22" ht="15">
      <c r="B22" t="s">
        <v>271</v>
      </c>
    </row>
    <row r="24" ht="15">
      <c r="B24" t="s">
        <v>2</v>
      </c>
    </row>
    <row r="25" ht="15">
      <c r="B25" t="s">
        <v>1</v>
      </c>
    </row>
    <row r="26" ht="15">
      <c r="B26" t="s">
        <v>4</v>
      </c>
    </row>
    <row r="27" ht="15">
      <c r="B27" t="s">
        <v>3</v>
      </c>
    </row>
    <row r="29" ht="15">
      <c r="B29" t="s">
        <v>274</v>
      </c>
    </row>
    <row r="31" spans="1:2" ht="18.75">
      <c r="A31" s="88" t="s">
        <v>200</v>
      </c>
      <c r="B31" s="85" t="s">
        <v>154</v>
      </c>
    </row>
    <row r="32" ht="15">
      <c r="B32" t="s">
        <v>275</v>
      </c>
    </row>
    <row r="34" spans="1:2" ht="18.75">
      <c r="A34" s="88" t="s">
        <v>201</v>
      </c>
      <c r="B34" s="85" t="s">
        <v>194</v>
      </c>
    </row>
    <row r="35" ht="15">
      <c r="B35" t="s">
        <v>195</v>
      </c>
    </row>
    <row r="37" spans="1:2" ht="18.75">
      <c r="A37" s="88" t="s">
        <v>202</v>
      </c>
      <c r="B37" s="85" t="s">
        <v>155</v>
      </c>
    </row>
    <row r="38" ht="15">
      <c r="B38" t="s">
        <v>276</v>
      </c>
    </row>
    <row r="41" spans="1:2" ht="18.75">
      <c r="A41" s="88" t="s">
        <v>203</v>
      </c>
      <c r="B41" s="85" t="s">
        <v>156</v>
      </c>
    </row>
    <row r="42" spans="4:5" ht="15">
      <c r="D42" s="2" t="s">
        <v>134</v>
      </c>
      <c r="E42" s="2" t="s">
        <v>134</v>
      </c>
    </row>
    <row r="43" spans="4:5" ht="15">
      <c r="D43" s="2" t="s">
        <v>140</v>
      </c>
      <c r="E43" s="2" t="s">
        <v>141</v>
      </c>
    </row>
    <row r="44" spans="4:5" ht="15">
      <c r="D44" s="2" t="s">
        <v>75</v>
      </c>
      <c r="E44" s="2" t="s">
        <v>75</v>
      </c>
    </row>
    <row r="45" ht="15">
      <c r="B45" t="s">
        <v>157</v>
      </c>
    </row>
    <row r="46" spans="2:5" ht="15">
      <c r="B46" t="s">
        <v>24</v>
      </c>
      <c r="D46" s="29">
        <v>2160</v>
      </c>
      <c r="E46" s="29">
        <v>2016</v>
      </c>
    </row>
    <row r="47" spans="2:5" ht="17.25">
      <c r="B47" t="s">
        <v>25</v>
      </c>
      <c r="D47" s="95">
        <v>3000</v>
      </c>
      <c r="E47" s="96">
        <v>0</v>
      </c>
    </row>
    <row r="48" spans="4:5" ht="17.25">
      <c r="D48" s="95">
        <f>SUM(D46:D47)</f>
        <v>5160</v>
      </c>
      <c r="E48" s="95">
        <f>SUM(E46:E47)</f>
        <v>2016</v>
      </c>
    </row>
    <row r="49" spans="1:5" ht="20.25">
      <c r="A49" s="88" t="s">
        <v>204</v>
      </c>
      <c r="B49" s="85" t="s">
        <v>159</v>
      </c>
      <c r="D49" s="95"/>
      <c r="E49" s="95"/>
    </row>
    <row r="50" spans="1:5" ht="20.25">
      <c r="A50" s="88"/>
      <c r="B50" s="106" t="s">
        <v>252</v>
      </c>
      <c r="D50" s="95"/>
      <c r="E50" s="95"/>
    </row>
    <row r="51" spans="4:5" ht="17.25">
      <c r="D51" s="95"/>
      <c r="E51" s="95"/>
    </row>
    <row r="52" spans="1:5" ht="15">
      <c r="A52" s="29"/>
      <c r="B52" s="98" t="s">
        <v>253</v>
      </c>
      <c r="C52" s="29"/>
      <c r="D52" s="31" t="s">
        <v>77</v>
      </c>
      <c r="E52" s="31" t="s">
        <v>94</v>
      </c>
    </row>
    <row r="53" spans="1:5" ht="15">
      <c r="A53" s="29"/>
      <c r="B53" s="29"/>
      <c r="C53" s="29"/>
      <c r="D53" s="31" t="s">
        <v>75</v>
      </c>
      <c r="E53" s="31" t="s">
        <v>75</v>
      </c>
    </row>
    <row r="54" spans="1:5" ht="15">
      <c r="A54" s="29"/>
      <c r="B54" s="29" t="s">
        <v>96</v>
      </c>
      <c r="C54" s="29"/>
      <c r="D54" s="29">
        <f>'[2]KLSE-Qtrly Notes-30.9.2002'!F16</f>
        <v>49048.33791</v>
      </c>
      <c r="E54" s="29">
        <f>SUM('[1]Segmental 30.9.2002'!$F$13)</f>
        <v>7063.745000000001</v>
      </c>
    </row>
    <row r="55" spans="1:5" ht="15">
      <c r="A55" s="29"/>
      <c r="B55" s="29" t="s">
        <v>97</v>
      </c>
      <c r="C55" s="29"/>
      <c r="D55" s="29">
        <f>'[2]KLSE-Qtrly Notes-30.9.2002'!F17</f>
        <v>141024.99098</v>
      </c>
      <c r="E55" s="29">
        <f>SUM(E58-E54-E56-E57)</f>
        <v>3399.1170770057242</v>
      </c>
    </row>
    <row r="56" spans="1:5" ht="15">
      <c r="A56" s="29"/>
      <c r="B56" s="29" t="s">
        <v>119</v>
      </c>
      <c r="C56" s="29"/>
      <c r="D56" s="29">
        <f>'[2]KLSE-Qtrly Notes-30.9.2002'!F18</f>
        <v>43595.813</v>
      </c>
      <c r="E56" s="29">
        <f>SUM('[1]Segmental 30.9.2002'!$F$43)</f>
        <v>2690.8529999999996</v>
      </c>
    </row>
    <row r="57" spans="1:5" ht="15">
      <c r="A57" s="29"/>
      <c r="B57" s="29" t="s">
        <v>158</v>
      </c>
      <c r="C57" s="29"/>
      <c r="D57" s="29">
        <f>'[2]KLSE-Qtrly Notes-30.9.2002'!F19</f>
        <v>81069.06391</v>
      </c>
      <c r="E57" s="29">
        <f>SUM('[1]Segmental 30.9.2002'!$F$58)</f>
        <v>1891.4032649945593</v>
      </c>
    </row>
    <row r="58" spans="1:5" ht="15.75" thickBot="1">
      <c r="A58" s="29"/>
      <c r="B58" s="29" t="s">
        <v>98</v>
      </c>
      <c r="C58" s="29"/>
      <c r="D58" s="104">
        <f>'[2]KLSE-Qtrly Notes-30.9.2002'!F20</f>
        <v>314738.2058</v>
      </c>
      <c r="E58" s="104">
        <f>SUM('[1]Segmental 30.9.2002'!$F$70)</f>
        <v>15045.118342000284</v>
      </c>
    </row>
    <row r="59" spans="1:5" ht="15.75" thickTop="1">
      <c r="A59" s="29"/>
      <c r="B59" s="29"/>
      <c r="C59" s="29"/>
      <c r="D59" s="29"/>
      <c r="E59" s="29"/>
    </row>
    <row r="60" spans="1:2" ht="18.75">
      <c r="A60" s="88" t="s">
        <v>205</v>
      </c>
      <c r="B60" s="99" t="s">
        <v>160</v>
      </c>
    </row>
    <row r="61" ht="15">
      <c r="B61" s="97" t="s">
        <v>161</v>
      </c>
    </row>
    <row r="63" spans="1:2" ht="18.75">
      <c r="A63" s="88" t="s">
        <v>206</v>
      </c>
      <c r="B63" s="99" t="s">
        <v>251</v>
      </c>
    </row>
    <row r="64" ht="15">
      <c r="B64" t="s">
        <v>277</v>
      </c>
    </row>
    <row r="66" spans="1:2" ht="18.75">
      <c r="A66" s="88" t="s">
        <v>207</v>
      </c>
      <c r="B66" s="99" t="s">
        <v>162</v>
      </c>
    </row>
    <row r="67" ht="15">
      <c r="B67" s="16" t="s">
        <v>21</v>
      </c>
    </row>
    <row r="69" spans="1:2" ht="18.75">
      <c r="A69" s="88" t="s">
        <v>208</v>
      </c>
      <c r="B69" s="89" t="s">
        <v>209</v>
      </c>
    </row>
    <row r="71" ht="15">
      <c r="B71" s="16" t="s">
        <v>210</v>
      </c>
    </row>
    <row r="72" spans="2:5" ht="15">
      <c r="B72" t="s">
        <v>254</v>
      </c>
      <c r="E72" s="2" t="s">
        <v>211</v>
      </c>
    </row>
    <row r="73" spans="2:5" ht="15">
      <c r="B73" t="s">
        <v>212</v>
      </c>
      <c r="E73" s="31">
        <v>267</v>
      </c>
    </row>
    <row r="74" spans="2:5" ht="15">
      <c r="B74" t="s">
        <v>213</v>
      </c>
      <c r="E74" s="29">
        <v>60</v>
      </c>
    </row>
    <row r="75" spans="2:5" ht="15.75" thickBot="1">
      <c r="B75" t="s">
        <v>214</v>
      </c>
      <c r="E75" s="104">
        <f>SUM(E73:E74)</f>
        <v>327</v>
      </c>
    </row>
    <row r="76" ht="15.75" thickTop="1"/>
    <row r="82" spans="1:2" ht="18.75">
      <c r="A82" s="90"/>
      <c r="B82" s="89"/>
    </row>
    <row r="102" ht="15">
      <c r="A102" s="2"/>
    </row>
    <row r="103" ht="15">
      <c r="A103" s="2"/>
    </row>
    <row r="105" spans="1:2" ht="15">
      <c r="A105" s="2"/>
      <c r="B105" s="73"/>
    </row>
    <row r="106" ht="15">
      <c r="B106" s="73"/>
    </row>
    <row r="107" ht="15">
      <c r="B107" s="73"/>
    </row>
    <row r="108" ht="15">
      <c r="B108" s="73"/>
    </row>
    <row r="109" ht="15">
      <c r="B109" s="73"/>
    </row>
    <row r="111" ht="15">
      <c r="A111" s="2"/>
    </row>
    <row r="112" ht="15">
      <c r="A112" s="2"/>
    </row>
    <row r="113" ht="15">
      <c r="B113" s="16"/>
    </row>
    <row r="116" ht="15">
      <c r="B116" s="16"/>
    </row>
    <row r="117" spans="1:2" ht="15">
      <c r="A117" s="2"/>
      <c r="B117" s="16"/>
    </row>
    <row r="118" ht="15">
      <c r="B118" s="16"/>
    </row>
    <row r="122" spans="1:2" ht="18.75">
      <c r="A122" s="90"/>
      <c r="B122" s="89"/>
    </row>
    <row r="123" ht="15">
      <c r="B123" s="13"/>
    </row>
    <row r="124" ht="15">
      <c r="B124" s="13"/>
    </row>
    <row r="125" ht="15">
      <c r="B125" s="13"/>
    </row>
    <row r="126" spans="1:2" ht="18.75">
      <c r="A126" s="90"/>
      <c r="B126" s="85"/>
    </row>
    <row r="127" ht="15">
      <c r="B127" s="13"/>
    </row>
    <row r="128" ht="15">
      <c r="B128" s="13"/>
    </row>
    <row r="130" spans="1:6" ht="18.75">
      <c r="A130" s="90"/>
      <c r="B130" s="91"/>
      <c r="C130" s="28"/>
      <c r="D130" s="28"/>
      <c r="E130" s="28"/>
      <c r="F130" s="28"/>
    </row>
    <row r="131" spans="2:6" ht="15">
      <c r="B131" s="20"/>
      <c r="C131" s="21"/>
      <c r="D131" s="21"/>
      <c r="E131" s="21"/>
      <c r="F131" s="21"/>
    </row>
    <row r="132" spans="2:6" ht="15">
      <c r="B132" s="20"/>
      <c r="C132" s="21"/>
      <c r="D132" s="21"/>
      <c r="E132" s="21"/>
      <c r="F132" s="21"/>
    </row>
    <row r="134" spans="3:6" ht="15">
      <c r="C134" s="58"/>
      <c r="D134" s="58"/>
      <c r="E134" s="60"/>
      <c r="F134" s="58"/>
    </row>
    <row r="135" spans="3:6" ht="17.25">
      <c r="C135" s="78"/>
      <c r="D135" s="32"/>
      <c r="E135" s="84"/>
      <c r="F135" s="32"/>
    </row>
    <row r="136" spans="3:6" ht="15">
      <c r="C136" s="58"/>
      <c r="D136" s="58"/>
      <c r="E136" s="58"/>
      <c r="F136" s="58"/>
    </row>
    <row r="137" spans="3:6" ht="15">
      <c r="C137" s="58"/>
      <c r="D137" s="59"/>
      <c r="E137" s="58"/>
      <c r="F137" s="59"/>
    </row>
    <row r="138" spans="3:6" ht="17.25">
      <c r="C138" s="42"/>
      <c r="D138" s="42"/>
      <c r="E138" s="43"/>
      <c r="F138" s="42"/>
    </row>
    <row r="139" spans="3:6" ht="17.25">
      <c r="C139" s="30"/>
      <c r="D139" s="30"/>
      <c r="E139" s="30"/>
      <c r="F139" s="30"/>
    </row>
    <row r="143" spans="1:2" ht="18.75">
      <c r="A143" s="90"/>
      <c r="B143" s="89"/>
    </row>
    <row r="144" ht="15">
      <c r="B144" s="16"/>
    </row>
    <row r="146" spans="1:2" ht="18.75">
      <c r="A146" s="90"/>
      <c r="B146" s="89"/>
    </row>
    <row r="147" spans="1:6" ht="18.75">
      <c r="A147" s="90"/>
      <c r="B147" s="89"/>
      <c r="C147" s="28"/>
      <c r="D147" s="28"/>
      <c r="E147" s="28"/>
      <c r="F147" s="28"/>
    </row>
    <row r="148" spans="1:6" ht="18.75">
      <c r="A148" s="90"/>
      <c r="B148" s="89"/>
      <c r="C148" s="21"/>
      <c r="D148" s="21"/>
      <c r="E148" s="21"/>
      <c r="F148" s="21"/>
    </row>
    <row r="149" spans="1:6" ht="18.75">
      <c r="A149" s="90"/>
      <c r="B149" s="89"/>
      <c r="C149" s="21"/>
      <c r="D149" s="21"/>
      <c r="E149" s="21"/>
      <c r="F149" s="21"/>
    </row>
    <row r="150" spans="1:2" ht="18.75">
      <c r="A150" s="90"/>
      <c r="B150" s="89"/>
    </row>
    <row r="151" spans="1:2" ht="18.75">
      <c r="A151" s="90"/>
      <c r="B151" s="16"/>
    </row>
    <row r="152" spans="1:2" ht="18.75">
      <c r="A152" s="90"/>
      <c r="B152" s="89"/>
    </row>
    <row r="153" spans="1:2" ht="18.75">
      <c r="A153" s="90"/>
      <c r="B153" s="16"/>
    </row>
    <row r="154" spans="1:2" ht="18.75">
      <c r="A154" s="90"/>
      <c r="B154" s="16"/>
    </row>
    <row r="155" spans="1:6" ht="18.75">
      <c r="A155" s="90"/>
      <c r="B155" s="16"/>
      <c r="C155" s="77"/>
      <c r="D155" s="77"/>
      <c r="E155" s="77"/>
      <c r="F155" s="77"/>
    </row>
    <row r="156" spans="1:6" ht="18.75">
      <c r="A156" s="90"/>
      <c r="B156" s="16"/>
      <c r="C156" s="77"/>
      <c r="D156" s="77"/>
      <c r="E156" s="77"/>
      <c r="F156" s="77"/>
    </row>
    <row r="157" spans="1:2" ht="18.75">
      <c r="A157" s="90"/>
      <c r="B157" s="89"/>
    </row>
    <row r="158" spans="1:6" ht="18.75">
      <c r="A158" s="90"/>
      <c r="E158" s="28"/>
      <c r="F158" s="28"/>
    </row>
    <row r="159" spans="1:6" ht="18.75">
      <c r="A159" s="90"/>
      <c r="B159" s="92"/>
      <c r="E159" s="21"/>
      <c r="F159" s="21"/>
    </row>
    <row r="160" spans="1:2" ht="18.75">
      <c r="A160" s="90"/>
      <c r="B160" s="16"/>
    </row>
    <row r="161" spans="1:2" ht="18.75">
      <c r="A161" s="90"/>
      <c r="B161" s="16"/>
    </row>
    <row r="162" spans="1:2" ht="18.75">
      <c r="A162" s="90"/>
      <c r="B162" s="16"/>
    </row>
    <row r="163" ht="15">
      <c r="B163" s="16"/>
    </row>
    <row r="165" spans="1:2" ht="15">
      <c r="A165" s="28"/>
      <c r="B165" s="24"/>
    </row>
    <row r="166" spans="1:2" ht="15">
      <c r="A166" s="28"/>
      <c r="B166" s="16"/>
    </row>
    <row r="167" ht="15">
      <c r="B167" s="16"/>
    </row>
    <row r="168" spans="1:2" ht="18.75">
      <c r="A168" s="88"/>
      <c r="B168" s="89"/>
    </row>
    <row r="169" spans="1:2" ht="15">
      <c r="A169" s="28"/>
      <c r="B169" s="16"/>
    </row>
    <row r="170" spans="1:2" ht="15">
      <c r="A170" s="28"/>
      <c r="B170" s="16"/>
    </row>
    <row r="172" spans="1:2" ht="15">
      <c r="A172" s="28"/>
      <c r="B172" s="24"/>
    </row>
    <row r="173" spans="1:2" ht="15">
      <c r="A173" s="28"/>
      <c r="B173" s="24"/>
    </row>
    <row r="174" spans="1:2" ht="15">
      <c r="A174" s="28"/>
      <c r="B174" s="24"/>
    </row>
    <row r="175" ht="15">
      <c r="B175" s="16"/>
    </row>
    <row r="176" ht="15">
      <c r="B176" s="16"/>
    </row>
    <row r="177" ht="15">
      <c r="B177" s="15"/>
    </row>
    <row r="178" spans="1:2" ht="18.75">
      <c r="A178" s="90"/>
      <c r="B178" s="85"/>
    </row>
    <row r="179" spans="5:6" ht="15">
      <c r="E179" s="2"/>
      <c r="F179" s="2"/>
    </row>
    <row r="180" spans="2:6" ht="15">
      <c r="B180" s="27"/>
      <c r="E180" s="38"/>
      <c r="F180" s="38"/>
    </row>
    <row r="181" spans="2:6" ht="17.25">
      <c r="B181" s="27"/>
      <c r="E181" s="30"/>
      <c r="F181" s="38"/>
    </row>
    <row r="182" spans="5:6" ht="17.25">
      <c r="E182" s="30"/>
      <c r="F182" s="39"/>
    </row>
    <row r="183" spans="2:6" ht="15">
      <c r="B183" s="27"/>
      <c r="E183" s="39"/>
      <c r="F183" s="38"/>
    </row>
    <row r="184" spans="2:6" ht="17.25">
      <c r="B184" s="27"/>
      <c r="E184" s="30"/>
      <c r="F184" s="38"/>
    </row>
    <row r="185" spans="5:6" ht="15">
      <c r="E185" s="38"/>
      <c r="F185" s="39"/>
    </row>
    <row r="186" spans="2:6" ht="15">
      <c r="B186" s="27"/>
      <c r="E186" s="58"/>
      <c r="F186" s="38"/>
    </row>
    <row r="187" spans="2:6" ht="17.25">
      <c r="B187" s="27"/>
      <c r="E187" s="30"/>
      <c r="F187" s="38"/>
    </row>
    <row r="188" spans="5:6" ht="15">
      <c r="E188" s="38"/>
      <c r="F188" s="39"/>
    </row>
    <row r="189" spans="2:6" ht="15">
      <c r="B189" s="27"/>
      <c r="E189" s="39"/>
      <c r="F189" s="38"/>
    </row>
    <row r="190" spans="2:6" ht="17.25">
      <c r="B190" s="27"/>
      <c r="E190" s="30"/>
      <c r="F190" s="38"/>
    </row>
    <row r="191" spans="2:6" ht="15">
      <c r="B191" s="27"/>
      <c r="C191" s="13"/>
      <c r="E191" s="39"/>
      <c r="F191" s="38"/>
    </row>
    <row r="192" spans="2:6" ht="15">
      <c r="B192" s="27"/>
      <c r="E192" s="39"/>
      <c r="F192" s="38"/>
    </row>
    <row r="193" spans="2:6" ht="17.25">
      <c r="B193" s="27"/>
      <c r="E193" s="63"/>
      <c r="F193" s="30"/>
    </row>
    <row r="194" spans="5:6" ht="17.25">
      <c r="E194" s="38"/>
      <c r="F194" s="68"/>
    </row>
    <row r="195" spans="5:6" ht="17.25">
      <c r="E195" s="38"/>
      <c r="F195" s="68"/>
    </row>
    <row r="196" spans="1:2" ht="15">
      <c r="A196" s="28"/>
      <c r="B196" s="24"/>
    </row>
    <row r="197" ht="15">
      <c r="B197" s="16"/>
    </row>
    <row r="198" ht="15">
      <c r="B198" s="16"/>
    </row>
    <row r="199" spans="1:2" ht="18.75">
      <c r="A199" s="88"/>
      <c r="B199" s="85"/>
    </row>
    <row r="200" ht="15">
      <c r="B200" s="16"/>
    </row>
    <row r="203" spans="1:2" ht="18.75">
      <c r="A203" s="90"/>
      <c r="B203" s="89"/>
    </row>
    <row r="204" ht="15">
      <c r="B204" s="15"/>
    </row>
    <row r="205" ht="15">
      <c r="B205" s="19"/>
    </row>
    <row r="206" spans="1:2" ht="18.75">
      <c r="A206" s="90"/>
      <c r="B206" s="91"/>
    </row>
    <row r="207" ht="15">
      <c r="B207" s="16"/>
    </row>
    <row r="208" ht="15">
      <c r="B208" s="16"/>
    </row>
    <row r="209" ht="15">
      <c r="B209" s="16"/>
    </row>
    <row r="210" ht="15">
      <c r="B210" s="16"/>
    </row>
    <row r="211" spans="1:2" ht="18.75">
      <c r="A211" s="90"/>
      <c r="B211" s="89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spans="2:6" ht="15">
      <c r="B216" s="16"/>
      <c r="C216" s="28"/>
      <c r="D216" s="28"/>
      <c r="E216" s="28"/>
      <c r="F216" s="28"/>
    </row>
    <row r="217" spans="3:6" ht="15">
      <c r="C217" s="21"/>
      <c r="D217" s="21"/>
      <c r="E217" s="21"/>
      <c r="F217" s="21"/>
    </row>
    <row r="218" spans="2:6" ht="15">
      <c r="B218" s="16"/>
      <c r="C218" s="21"/>
      <c r="D218" s="21"/>
      <c r="E218" s="21"/>
      <c r="F218" s="21"/>
    </row>
    <row r="220" spans="1:2" ht="15">
      <c r="A220" s="2"/>
      <c r="B220" s="16"/>
    </row>
    <row r="221" ht="15">
      <c r="B221" s="15"/>
    </row>
    <row r="222" spans="1:5" ht="15">
      <c r="A222" s="18"/>
      <c r="B222" s="14"/>
      <c r="C222" s="18"/>
      <c r="D222" s="18"/>
      <c r="E222" s="13"/>
    </row>
    <row r="223" spans="2:5" ht="15">
      <c r="B223" s="16"/>
      <c r="C223" s="18"/>
      <c r="D223" s="18"/>
      <c r="E223" s="13"/>
    </row>
    <row r="224" spans="1:5" ht="15">
      <c r="A224" s="93"/>
      <c r="B224" s="16"/>
      <c r="C224" s="18"/>
      <c r="D224" s="18"/>
      <c r="E224" s="13"/>
    </row>
    <row r="225" spans="2:5" ht="15">
      <c r="B225" s="16"/>
      <c r="C225" s="18"/>
      <c r="D225" s="18"/>
      <c r="E225" s="13"/>
    </row>
    <row r="226" spans="2:5" ht="15">
      <c r="B226" s="18"/>
      <c r="C226" s="18"/>
      <c r="D226" s="18"/>
      <c r="E226" s="18"/>
    </row>
    <row r="227" spans="2:6" ht="15">
      <c r="B227" s="16"/>
      <c r="E227" s="22"/>
      <c r="F227" s="16"/>
    </row>
    <row r="228" spans="2:6" ht="15">
      <c r="B228" s="40"/>
      <c r="F228" s="16"/>
    </row>
    <row r="230" ht="15">
      <c r="F230" s="17"/>
    </row>
  </sheetData>
  <sheetProtection password="DF0A" sheet="1" objects="1" scenarios="1"/>
  <printOptions/>
  <pageMargins left="0.75" right="0.75" top="1" bottom="1" header="0.5" footer="0.5"/>
  <pageSetup blackAndWhite="1" fitToHeight="1" fitToWidth="1"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"/>
  <sheetViews>
    <sheetView tabSelected="1" view="pageBreakPreview" zoomScaleSheetLayoutView="100" workbookViewId="0" topLeftCell="A1">
      <selection activeCell="D157" sqref="D157"/>
    </sheetView>
  </sheetViews>
  <sheetFormatPr defaultColWidth="9.140625" defaultRowHeight="15"/>
  <cols>
    <col min="1" max="1" width="7.7109375" style="0" customWidth="1"/>
    <col min="2" max="2" width="35.00390625" style="0" customWidth="1"/>
    <col min="3" max="3" width="18.421875" style="0" customWidth="1"/>
    <col min="4" max="4" width="18.140625" style="0" customWidth="1"/>
    <col min="5" max="5" width="8.7109375" style="0" customWidth="1"/>
    <col min="6" max="6" width="22.7109375" style="0" customWidth="1"/>
    <col min="7" max="7" width="23.28125" style="0" customWidth="1"/>
    <col min="8" max="8" width="8.8515625" style="0" customWidth="1"/>
    <col min="9" max="9" width="10.00390625" style="0" customWidth="1"/>
    <col min="10" max="10" width="3.8515625" style="0" hidden="1" customWidth="1"/>
  </cols>
  <sheetData>
    <row r="1" ht="29.25" customHeight="1">
      <c r="A1" s="12" t="s">
        <v>89</v>
      </c>
    </row>
    <row r="2" ht="15">
      <c r="A2" s="23" t="s">
        <v>68</v>
      </c>
    </row>
    <row r="3" ht="15">
      <c r="A3" s="23" t="s">
        <v>215</v>
      </c>
    </row>
    <row r="4" ht="15">
      <c r="A4" s="23"/>
    </row>
    <row r="5" ht="15">
      <c r="A5" s="1" t="s">
        <v>122</v>
      </c>
    </row>
    <row r="6" spans="4:6" ht="15">
      <c r="D6" s="2"/>
      <c r="E6" s="2"/>
      <c r="F6" s="2"/>
    </row>
    <row r="7" spans="1:2" ht="18.75">
      <c r="A7" s="88" t="s">
        <v>5</v>
      </c>
      <c r="B7" s="89" t="s">
        <v>242</v>
      </c>
    </row>
    <row r="8" spans="2:8" ht="15">
      <c r="B8" s="44"/>
      <c r="C8" s="159" t="s">
        <v>27</v>
      </c>
      <c r="D8" s="159" t="s">
        <v>28</v>
      </c>
      <c r="E8" s="159" t="s">
        <v>259</v>
      </c>
      <c r="F8" s="160" t="s">
        <v>26</v>
      </c>
      <c r="G8" s="160" t="s">
        <v>88</v>
      </c>
      <c r="H8" s="175" t="s">
        <v>259</v>
      </c>
    </row>
    <row r="9" spans="2:8" ht="15">
      <c r="B9" s="45"/>
      <c r="C9" s="161" t="s">
        <v>66</v>
      </c>
      <c r="D9" s="161" t="s">
        <v>64</v>
      </c>
      <c r="E9" s="161" t="s">
        <v>260</v>
      </c>
      <c r="F9" s="162" t="s">
        <v>19</v>
      </c>
      <c r="G9" s="162" t="s">
        <v>20</v>
      </c>
      <c r="H9" s="176" t="s">
        <v>260</v>
      </c>
    </row>
    <row r="10" spans="2:8" ht="15">
      <c r="B10" s="45"/>
      <c r="C10" s="163"/>
      <c r="D10" s="161" t="s">
        <v>66</v>
      </c>
      <c r="E10" s="161"/>
      <c r="F10" s="162"/>
      <c r="G10" s="162" t="s">
        <v>29</v>
      </c>
      <c r="H10" s="5"/>
    </row>
    <row r="11" spans="2:8" ht="15">
      <c r="B11" s="44"/>
      <c r="C11" s="159" t="s">
        <v>60</v>
      </c>
      <c r="D11" s="159" t="s">
        <v>62</v>
      </c>
      <c r="E11" s="159"/>
      <c r="F11" s="160" t="s">
        <v>61</v>
      </c>
      <c r="G11" s="160" t="s">
        <v>65</v>
      </c>
      <c r="H11" s="5"/>
    </row>
    <row r="12" spans="2:8" ht="15">
      <c r="B12" s="49"/>
      <c r="C12" s="164" t="s">
        <v>67</v>
      </c>
      <c r="D12" s="164" t="s">
        <v>63</v>
      </c>
      <c r="E12" s="164"/>
      <c r="F12" s="165" t="s">
        <v>67</v>
      </c>
      <c r="G12" s="165" t="s">
        <v>141</v>
      </c>
      <c r="H12" s="5"/>
    </row>
    <row r="13" spans="2:8" ht="15.75">
      <c r="B13" s="158"/>
      <c r="C13" s="206" t="s">
        <v>110</v>
      </c>
      <c r="D13" s="206" t="s">
        <v>110</v>
      </c>
      <c r="E13" s="206"/>
      <c r="F13" s="207" t="s">
        <v>110</v>
      </c>
      <c r="G13" s="207" t="s">
        <v>110</v>
      </c>
      <c r="H13" s="5"/>
    </row>
    <row r="14" spans="2:8" ht="15">
      <c r="B14" s="48"/>
      <c r="C14" s="69" t="s">
        <v>75</v>
      </c>
      <c r="D14" s="69" t="s">
        <v>75</v>
      </c>
      <c r="E14" s="69"/>
      <c r="F14" s="35" t="s">
        <v>75</v>
      </c>
      <c r="G14" s="69" t="s">
        <v>75</v>
      </c>
      <c r="H14" s="5"/>
    </row>
    <row r="15" spans="2:8" ht="15">
      <c r="B15" s="48" t="s">
        <v>43</v>
      </c>
      <c r="C15" s="61">
        <f>SUM('[2]Sales-qtr-30.9.2002'!L17)</f>
        <v>27015.970999999998</v>
      </c>
      <c r="D15" s="62">
        <f>SUM('[2]Sales-qtr-30.9.2002'!H17)</f>
        <v>21540.228</v>
      </c>
      <c r="E15" s="177">
        <f>SUM(C15-D15)/D15</f>
        <v>0.25421007614218377</v>
      </c>
      <c r="F15" s="166">
        <f>SUM('[2]Sales-qtr-30.9.2002'!M17)</f>
        <v>49048.33791</v>
      </c>
      <c r="G15" s="62">
        <f>SUM('[2]Sales-qtr-30.9.2002'!I17)</f>
        <v>39265.327</v>
      </c>
      <c r="H15" s="177">
        <f>SUM(F15-G15)/G15</f>
        <v>0.24915139277969098</v>
      </c>
    </row>
    <row r="16" spans="2:8" ht="15">
      <c r="B16" s="48" t="s">
        <v>44</v>
      </c>
      <c r="C16" s="61">
        <f>SUM(C19-C15-C18-C17)</f>
        <v>73873.61762160002</v>
      </c>
      <c r="D16" s="61">
        <f>SUM(D19-D15-D17-D18)</f>
        <v>71477.97273932479</v>
      </c>
      <c r="E16" s="177">
        <f>SUM(C16-D16)/D16</f>
        <v>0.03351584817622037</v>
      </c>
      <c r="F16" s="166">
        <f>SUM(F19-F15-F18-F17)</f>
        <v>141024.99098</v>
      </c>
      <c r="G16" s="61">
        <f>SUM(G19-G15-G17-G18)</f>
        <v>146092.62521200004</v>
      </c>
      <c r="H16" s="177">
        <f>SUM(F16-G16)/G16</f>
        <v>-0.03468781688771916</v>
      </c>
    </row>
    <row r="17" spans="2:8" ht="15">
      <c r="B17" s="48" t="s">
        <v>45</v>
      </c>
      <c r="C17" s="79">
        <f>SUM('[2]Sales-qtr-30.9.2002'!L47)</f>
        <v>22165.976</v>
      </c>
      <c r="D17" s="81">
        <f>SUM('[2]Sales-qtr-30.9.2002'!H47)</f>
        <v>14655.901999999998</v>
      </c>
      <c r="E17" s="177">
        <f>SUM(C17-D17)/D17</f>
        <v>0.5124265978306898</v>
      </c>
      <c r="F17" s="167">
        <f>SUM('[2]Sales-qtr-30.9.2002'!M47)</f>
        <v>43595.813</v>
      </c>
      <c r="G17" s="81">
        <f>SUM('[2]Sales-qtr-30.9.2002'!I47)</f>
        <v>26716.672000000002</v>
      </c>
      <c r="H17" s="177">
        <f>SUM(F17-G17)/G17</f>
        <v>0.6317830678910905</v>
      </c>
    </row>
    <row r="18" spans="2:8" ht="17.25">
      <c r="B18" s="48" t="s">
        <v>46</v>
      </c>
      <c r="C18" s="52">
        <f>SUM('[2]Sales-qtr-30.9.2002'!L62)</f>
        <v>43043.89832000001</v>
      </c>
      <c r="D18" s="55">
        <f>SUM('[2]Sales-qtr-30.9.2002'!H62)</f>
        <v>25544.113250000002</v>
      </c>
      <c r="E18" s="177">
        <f>SUM(C18-D18)/D18</f>
        <v>0.6850809381687972</v>
      </c>
      <c r="F18" s="168">
        <f>SUM('[2]Sales-qtr-30.9.2002'!M62)</f>
        <v>81069.06391</v>
      </c>
      <c r="G18" s="55">
        <f>SUM('[2]Sales-qtr-30.9.2002'!I62)</f>
        <v>48180.5596125</v>
      </c>
      <c r="H18" s="177">
        <f>SUM(F18-G18)/G18</f>
        <v>0.6826094292389119</v>
      </c>
    </row>
    <row r="19" spans="2:8" ht="17.25">
      <c r="B19" s="48" t="s">
        <v>98</v>
      </c>
      <c r="C19" s="65">
        <f>SUM('[2]Sales-qtr-30.9.2002'!L80)</f>
        <v>166099.4629416</v>
      </c>
      <c r="D19" s="66">
        <f>SUM('[2]Sales-qtr-30.9.2002'!H80)</f>
        <v>133218.2159893248</v>
      </c>
      <c r="E19" s="191">
        <f>SUM(C19-D19)/D19</f>
        <v>0.24682245373192885</v>
      </c>
      <c r="F19" s="169">
        <f>SUM('[2]Sales-qtr-30.9.2002'!M80)</f>
        <v>314738.2058</v>
      </c>
      <c r="G19" s="66">
        <f>SUM('[2]Sales-qtr-30.9.2002'!I80)</f>
        <v>260255.18382450004</v>
      </c>
      <c r="H19" s="191">
        <f>SUM(F19-G19)/G19</f>
        <v>0.20934461775116814</v>
      </c>
    </row>
    <row r="20" spans="2:8" ht="15">
      <c r="B20" s="47"/>
      <c r="C20" s="6"/>
      <c r="D20" s="67"/>
      <c r="E20" s="67"/>
      <c r="F20" s="41"/>
      <c r="G20" s="67"/>
      <c r="H20" s="5"/>
    </row>
    <row r="21" spans="2:8" ht="15">
      <c r="B21" s="48"/>
      <c r="C21" s="159" t="s">
        <v>60</v>
      </c>
      <c r="D21" s="159" t="s">
        <v>62</v>
      </c>
      <c r="E21" s="159"/>
      <c r="F21" s="160" t="s">
        <v>61</v>
      </c>
      <c r="G21" s="160" t="s">
        <v>65</v>
      </c>
      <c r="H21" s="5"/>
    </row>
    <row r="22" spans="2:8" ht="15">
      <c r="B22" s="48"/>
      <c r="C22" s="164" t="s">
        <v>67</v>
      </c>
      <c r="D22" s="164" t="s">
        <v>63</v>
      </c>
      <c r="E22" s="164"/>
      <c r="F22" s="165" t="s">
        <v>67</v>
      </c>
      <c r="G22" s="165" t="s">
        <v>141</v>
      </c>
      <c r="H22" s="5"/>
    </row>
    <row r="23" spans="2:8" ht="15">
      <c r="B23" s="48"/>
      <c r="C23" s="69" t="s">
        <v>94</v>
      </c>
      <c r="D23" s="69" t="s">
        <v>94</v>
      </c>
      <c r="E23" s="69"/>
      <c r="F23" s="35" t="s">
        <v>94</v>
      </c>
      <c r="G23" s="69" t="s">
        <v>94</v>
      </c>
      <c r="H23" s="5"/>
    </row>
    <row r="24" spans="2:8" ht="15">
      <c r="B24" s="48"/>
      <c r="C24" s="161" t="s">
        <v>75</v>
      </c>
      <c r="D24" s="159" t="s">
        <v>75</v>
      </c>
      <c r="E24" s="159"/>
      <c r="F24" s="160" t="s">
        <v>75</v>
      </c>
      <c r="G24" s="159" t="s">
        <v>75</v>
      </c>
      <c r="H24" s="5"/>
    </row>
    <row r="25" spans="2:8" ht="15">
      <c r="B25" s="48"/>
      <c r="C25" s="161"/>
      <c r="D25" s="159"/>
      <c r="E25" s="159"/>
      <c r="F25" s="193"/>
      <c r="G25" s="159"/>
      <c r="H25" s="5"/>
    </row>
    <row r="26" spans="2:8" ht="15">
      <c r="B26" s="72" t="s">
        <v>43</v>
      </c>
      <c r="C26" s="179">
        <f>SUM('[2]pbt-qtr-30.9.2002'!K17)</f>
        <v>4177.42</v>
      </c>
      <c r="D26" s="180">
        <f>SUM('[2]pbt-qtr-30.9.2002'!G17)</f>
        <v>3176.5359999999996</v>
      </c>
      <c r="E26" s="181">
        <f>SUM(C26-D26)/D26</f>
        <v>0.31508662266065945</v>
      </c>
      <c r="F26" s="182">
        <f>SUM('[2]pbt-qtr-30.9.2002'!L17)</f>
        <v>7063.745000000001</v>
      </c>
      <c r="G26" s="180">
        <f>SUM('[2]pbt-qtr-30.9.2002'!H17)</f>
        <v>5249.263</v>
      </c>
      <c r="H26" s="181">
        <f>SUM(F26-G26)/G26</f>
        <v>0.3456641437093171</v>
      </c>
    </row>
    <row r="27" spans="2:8" ht="15">
      <c r="B27" s="48" t="s">
        <v>44</v>
      </c>
      <c r="C27" s="61">
        <f>SUM(C30-C26-C28-C29)</f>
        <v>2087.102969850188</v>
      </c>
      <c r="D27" s="61">
        <f>SUM(D30-D26-D28-D29)</f>
        <v>2293.924004365773</v>
      </c>
      <c r="E27" s="177">
        <f>SUM(C27-D27)/D27</f>
        <v>-0.09016036892327958</v>
      </c>
      <c r="F27" s="166">
        <f>SUM(F30-F26-F28-F29)</f>
        <v>3399.1170770057224</v>
      </c>
      <c r="G27" s="61">
        <f>SUM(G30-G26-G28-G29)</f>
        <v>5387.80539009202</v>
      </c>
      <c r="H27" s="177">
        <f>SUM(F27-G27)/G27</f>
        <v>-0.36910915838634856</v>
      </c>
    </row>
    <row r="28" spans="2:8" ht="15">
      <c r="B28" s="48" t="s">
        <v>45</v>
      </c>
      <c r="C28" s="170">
        <f>SUM('[2]pbt-qtr-30.9.2002'!K47)</f>
        <v>1341.6389999999997</v>
      </c>
      <c r="D28" s="82">
        <f>SUM('[2]pbt-qtr-30.9.2002'!G47)</f>
        <v>854.762</v>
      </c>
      <c r="E28" s="177">
        <f>SUM(C28-D28)/D28</f>
        <v>0.5696053404339451</v>
      </c>
      <c r="F28" s="80">
        <f>SUM('[2]pbt-qtr-30.9.2002'!L47)</f>
        <v>2690.8529999999996</v>
      </c>
      <c r="G28" s="82">
        <f>SUM('[2]pbt-qtr-30.9.2002'!H47)</f>
        <v>1649.123</v>
      </c>
      <c r="H28" s="177">
        <f>SUM(F28-G28)/G28</f>
        <v>0.6316872665046813</v>
      </c>
    </row>
    <row r="29" spans="2:8" ht="17.25">
      <c r="B29" s="48" t="s">
        <v>47</v>
      </c>
      <c r="C29" s="171">
        <f>SUM('[2]pbt-qtr-30.9.2002'!K62)</f>
        <v>895.8426367317454</v>
      </c>
      <c r="D29" s="76">
        <f>SUM('[2]pbt-qtr-30.9.2002'!G62)</f>
        <v>427.1725256342271</v>
      </c>
      <c r="E29" s="177">
        <f>SUM(C29-D29)/D29</f>
        <v>1.0971447903904386</v>
      </c>
      <c r="F29" s="71">
        <f>SUM('[2]pbt-qtr-30.9.2002'!L62)</f>
        <v>1891.403264994559</v>
      </c>
      <c r="G29" s="76">
        <f>SUM('[2]pbt-qtr-30.9.2002'!H62)</f>
        <v>717.208525634227</v>
      </c>
      <c r="H29" s="177">
        <f>SUM(F29-G29)/G29</f>
        <v>1.6371734264062079</v>
      </c>
    </row>
    <row r="30" spans="2:8" ht="17.25">
      <c r="B30" s="48" t="s">
        <v>98</v>
      </c>
      <c r="C30" s="65">
        <f>SUM('[2]pbt-qtr-30.9.2002'!K74)</f>
        <v>8502.004606581933</v>
      </c>
      <c r="D30" s="66">
        <f>SUM('[2]pbt-qtr-30.9.2002'!G74)</f>
        <v>6752.39453</v>
      </c>
      <c r="E30" s="191">
        <f>SUM(C30-D30)/D30</f>
        <v>0.2591095749528033</v>
      </c>
      <c r="F30" s="64">
        <f>SUM('[2]pbt-qtr-30.9.2002'!L74)</f>
        <v>15045.118342000282</v>
      </c>
      <c r="G30" s="66">
        <f>SUM('[2]pbt-qtr-30.9.2002'!H74)</f>
        <v>13003.399915726248</v>
      </c>
      <c r="H30" s="191">
        <f>SUM(F30-G30)/G30</f>
        <v>0.1570141993252695</v>
      </c>
    </row>
    <row r="31" spans="2:8" ht="17.25">
      <c r="B31" s="33"/>
      <c r="C31" s="184"/>
      <c r="D31" s="74"/>
      <c r="E31" s="74"/>
      <c r="F31" s="74"/>
      <c r="G31" s="185"/>
      <c r="H31" s="70"/>
    </row>
    <row r="32" spans="1:4" ht="15.75">
      <c r="A32" s="118" t="s">
        <v>115</v>
      </c>
      <c r="B32" s="107" t="s">
        <v>300</v>
      </c>
      <c r="C32" s="57"/>
      <c r="D32" s="57"/>
    </row>
    <row r="33" spans="1:4" ht="15.75">
      <c r="A33" s="118"/>
      <c r="B33" s="107" t="s">
        <v>305</v>
      </c>
      <c r="C33" s="57"/>
      <c r="D33" s="57"/>
    </row>
    <row r="34" spans="1:4" ht="15.75">
      <c r="A34" s="118"/>
      <c r="B34" s="107" t="s">
        <v>268</v>
      </c>
      <c r="C34" s="57"/>
      <c r="D34" s="57"/>
    </row>
    <row r="35" spans="1:4" ht="15.75">
      <c r="A35" s="107"/>
      <c r="B35" s="107" t="s">
        <v>48</v>
      </c>
      <c r="C35" s="57"/>
      <c r="D35" s="57"/>
    </row>
    <row r="36" spans="1:4" ht="15">
      <c r="A36" s="57"/>
      <c r="B36" s="57"/>
      <c r="C36" s="57"/>
      <c r="D36" s="57"/>
    </row>
    <row r="37" spans="1:4" ht="15.75">
      <c r="A37" s="118" t="s">
        <v>116</v>
      </c>
      <c r="B37" s="107" t="s">
        <v>279</v>
      </c>
      <c r="C37" s="57"/>
      <c r="D37" s="57"/>
    </row>
    <row r="38" spans="1:4" ht="15.75">
      <c r="A38" s="118"/>
      <c r="B38" s="107" t="s">
        <v>278</v>
      </c>
      <c r="C38" s="57"/>
      <c r="D38" s="57"/>
    </row>
    <row r="39" spans="1:4" ht="15.75">
      <c r="A39" s="118"/>
      <c r="B39" s="212" t="s">
        <v>306</v>
      </c>
      <c r="C39" s="57"/>
      <c r="D39" s="57"/>
    </row>
    <row r="40" spans="1:4" ht="15.75">
      <c r="A40" s="107"/>
      <c r="B40" s="212" t="s">
        <v>307</v>
      </c>
      <c r="C40" s="57"/>
      <c r="D40" s="57"/>
    </row>
    <row r="41" spans="1:4" ht="15">
      <c r="A41" s="57"/>
      <c r="B41" s="57"/>
      <c r="C41" s="57"/>
      <c r="D41" s="57"/>
    </row>
    <row r="42" spans="1:4" ht="15.75">
      <c r="A42" s="118" t="s">
        <v>117</v>
      </c>
      <c r="B42" s="107" t="s">
        <v>301</v>
      </c>
      <c r="C42" s="57"/>
      <c r="D42" s="57"/>
    </row>
    <row r="43" spans="1:4" ht="15.75">
      <c r="A43" s="118"/>
      <c r="B43" s="107" t="s">
        <v>280</v>
      </c>
      <c r="C43" s="57"/>
      <c r="D43" s="57"/>
    </row>
    <row r="44" spans="1:4" ht="15.75">
      <c r="A44" s="118"/>
      <c r="B44" s="107" t="s">
        <v>281</v>
      </c>
      <c r="C44" s="57"/>
      <c r="D44" s="57"/>
    </row>
    <row r="45" spans="1:4" ht="15.75">
      <c r="A45" s="118"/>
      <c r="B45" s="107" t="s">
        <v>282</v>
      </c>
      <c r="C45" s="57"/>
      <c r="D45" s="57"/>
    </row>
    <row r="46" spans="1:4" ht="15.75">
      <c r="A46" s="107"/>
      <c r="B46" s="211" t="s">
        <v>299</v>
      </c>
      <c r="C46" s="57"/>
      <c r="D46" s="57"/>
    </row>
    <row r="47" spans="1:4" ht="15.75">
      <c r="A47" s="107"/>
      <c r="B47" s="107" t="s">
        <v>298</v>
      </c>
      <c r="C47" s="57"/>
      <c r="D47" s="57"/>
    </row>
    <row r="48" spans="1:4" ht="15">
      <c r="A48" s="57"/>
      <c r="B48" s="57"/>
      <c r="C48" s="57"/>
      <c r="D48" s="57"/>
    </row>
    <row r="49" spans="1:4" ht="15.75">
      <c r="A49" s="118" t="s">
        <v>120</v>
      </c>
      <c r="B49" s="211" t="s">
        <v>283</v>
      </c>
      <c r="C49" s="57"/>
      <c r="D49" s="57"/>
    </row>
    <row r="50" spans="1:4" ht="15.75">
      <c r="A50" s="118"/>
      <c r="B50" s="211" t="s">
        <v>22</v>
      </c>
      <c r="C50" s="57"/>
      <c r="D50" s="57"/>
    </row>
    <row r="51" spans="1:4" ht="15.75">
      <c r="A51" s="107"/>
      <c r="B51" s="107" t="s">
        <v>284</v>
      </c>
      <c r="C51" s="57"/>
      <c r="D51" s="57"/>
    </row>
    <row r="52" spans="1:4" ht="15.75">
      <c r="A52" s="107"/>
      <c r="B52" s="107" t="s">
        <v>308</v>
      </c>
      <c r="C52" s="57"/>
      <c r="D52" s="57"/>
    </row>
    <row r="53" spans="1:4" ht="15.75">
      <c r="A53" s="107"/>
      <c r="B53" s="211" t="s">
        <v>272</v>
      </c>
      <c r="C53" s="57"/>
      <c r="D53" s="57"/>
    </row>
    <row r="55" spans="1:2" ht="18.75">
      <c r="A55" s="88" t="s">
        <v>6</v>
      </c>
      <c r="B55" s="89" t="s">
        <v>49</v>
      </c>
    </row>
    <row r="56" spans="2:8" ht="15">
      <c r="B56" s="72"/>
      <c r="C56" s="200" t="s">
        <v>30</v>
      </c>
      <c r="D56" s="200" t="s">
        <v>33</v>
      </c>
      <c r="E56" s="159" t="s">
        <v>259</v>
      </c>
      <c r="F56" s="200" t="s">
        <v>30</v>
      </c>
      <c r="G56" s="200" t="s">
        <v>33</v>
      </c>
      <c r="H56" s="159" t="s">
        <v>259</v>
      </c>
    </row>
    <row r="57" spans="2:8" ht="15">
      <c r="B57" s="48"/>
      <c r="C57" s="201" t="s">
        <v>31</v>
      </c>
      <c r="D57" s="201" t="s">
        <v>34</v>
      </c>
      <c r="E57" s="161" t="s">
        <v>260</v>
      </c>
      <c r="F57" s="201" t="s">
        <v>31</v>
      </c>
      <c r="G57" s="201" t="s">
        <v>34</v>
      </c>
      <c r="H57" s="161" t="s">
        <v>260</v>
      </c>
    </row>
    <row r="58" spans="2:8" ht="15">
      <c r="B58" s="48"/>
      <c r="C58" s="194" t="s">
        <v>32</v>
      </c>
      <c r="D58" s="194" t="s">
        <v>121</v>
      </c>
      <c r="E58" s="163"/>
      <c r="F58" s="194" t="s">
        <v>32</v>
      </c>
      <c r="G58" s="194" t="s">
        <v>121</v>
      </c>
      <c r="H58" s="161"/>
    </row>
    <row r="59" spans="2:8" ht="15">
      <c r="B59" s="47"/>
      <c r="C59" s="69" t="s">
        <v>110</v>
      </c>
      <c r="D59" s="165" t="s">
        <v>110</v>
      </c>
      <c r="E59" s="164"/>
      <c r="F59" s="69" t="s">
        <v>94</v>
      </c>
      <c r="G59" s="165" t="s">
        <v>94</v>
      </c>
      <c r="H59" s="164"/>
    </row>
    <row r="60" spans="2:8" ht="15">
      <c r="B60" s="5" t="s">
        <v>111</v>
      </c>
      <c r="C60" s="3"/>
      <c r="D60" s="5"/>
      <c r="E60" s="5"/>
      <c r="F60" s="5"/>
      <c r="G60" s="3"/>
      <c r="H60" s="5"/>
    </row>
    <row r="61" spans="2:8" ht="15">
      <c r="B61" s="5" t="s">
        <v>43</v>
      </c>
      <c r="C61" s="61">
        <f>SUM(C15)</f>
        <v>27015.970999999998</v>
      </c>
      <c r="D61" s="61">
        <f>'[3]Qtrly Notes-30.6.2002'!C105</f>
        <v>22032</v>
      </c>
      <c r="E61" s="177">
        <f>SUM(C61-D61)/D61</f>
        <v>0.22621509622367456</v>
      </c>
      <c r="F61" s="61">
        <f>SUM(C26)</f>
        <v>4177.42</v>
      </c>
      <c r="G61" s="61">
        <f>'[3]Qtrly Notes-30.6.2002'!D105</f>
        <v>2886</v>
      </c>
      <c r="H61" s="177">
        <f>SUM(F61-G61)/G61</f>
        <v>0.4474774774774775</v>
      </c>
    </row>
    <row r="62" spans="2:8" ht="15">
      <c r="B62" s="5" t="s">
        <v>44</v>
      </c>
      <c r="C62" s="61">
        <f>SUM(C16)</f>
        <v>73873.61762160002</v>
      </c>
      <c r="D62" s="61">
        <f>'[3]Qtrly Notes-30.6.2002'!C106</f>
        <v>67152</v>
      </c>
      <c r="E62" s="177">
        <f>SUM(C62-D62)/D62</f>
        <v>0.10009556858470361</v>
      </c>
      <c r="F62" s="61">
        <f>SUM(C27)</f>
        <v>2087.102969850188</v>
      </c>
      <c r="G62" s="61">
        <f>'[3]Qtrly Notes-30.6.2002'!D106</f>
        <v>1312</v>
      </c>
      <c r="H62" s="177">
        <f>SUM(F62-G62)/G62</f>
        <v>0.5907797026297165</v>
      </c>
    </row>
    <row r="63" spans="2:8" ht="15">
      <c r="B63" s="5" t="s">
        <v>45</v>
      </c>
      <c r="C63" s="61">
        <f>SUM(C17)</f>
        <v>22165.976</v>
      </c>
      <c r="D63" s="61">
        <f>'[3]Qtrly Notes-30.6.2002'!C107</f>
        <v>21430</v>
      </c>
      <c r="E63" s="177">
        <f>SUM(C63-D63)/D63</f>
        <v>0.0343432571161922</v>
      </c>
      <c r="F63" s="61">
        <f>SUM(C28)</f>
        <v>1341.6389999999997</v>
      </c>
      <c r="G63" s="61">
        <f>'[3]Qtrly Notes-30.6.2002'!D107</f>
        <v>1349</v>
      </c>
      <c r="H63" s="177">
        <f>SUM(F63-G63)/G63</f>
        <v>-0.005456634544106991</v>
      </c>
    </row>
    <row r="64" spans="2:8" ht="17.25">
      <c r="B64" s="5" t="s">
        <v>47</v>
      </c>
      <c r="C64" s="52">
        <f>SUM(C18)</f>
        <v>43043.89832000001</v>
      </c>
      <c r="D64" s="52">
        <f>'[3]Qtrly Notes-30.6.2002'!C108</f>
        <v>38025</v>
      </c>
      <c r="E64" s="177">
        <f>SUM(C64-D64)/D64</f>
        <v>0.13198943642340585</v>
      </c>
      <c r="F64" s="52">
        <f>SUM(C29)</f>
        <v>895.8426367317454</v>
      </c>
      <c r="G64" s="83">
        <f>'[3]Qtrly Notes-30.6.2002'!D108</f>
        <v>996</v>
      </c>
      <c r="H64" s="178">
        <f>SUM(F64-G64)/G64</f>
        <v>-0.1005596016749544</v>
      </c>
    </row>
    <row r="65" spans="2:8" ht="17.25">
      <c r="B65" s="6" t="s">
        <v>98</v>
      </c>
      <c r="C65" s="53">
        <f>SUM(C61:C64)</f>
        <v>166099.4629416</v>
      </c>
      <c r="D65" s="53">
        <f>SUM(D61:D64)</f>
        <v>148639</v>
      </c>
      <c r="E65" s="191">
        <f>SUM(C65-D65)/D65</f>
        <v>0.11746892095345104</v>
      </c>
      <c r="F65" s="53">
        <f>SUM(F61:F64)</f>
        <v>8502.004606581933</v>
      </c>
      <c r="G65" s="53">
        <f>SUM(G61:G64)</f>
        <v>6543</v>
      </c>
      <c r="H65" s="192">
        <f>SUM(F65-G65)/G65</f>
        <v>0.29940464719271487</v>
      </c>
    </row>
    <row r="66" spans="2:8" ht="16.5">
      <c r="B66" s="54"/>
      <c r="C66" s="186"/>
      <c r="D66" s="187"/>
      <c r="E66" s="188"/>
      <c r="F66" s="188"/>
      <c r="G66" s="189"/>
      <c r="H66" s="190"/>
    </row>
    <row r="68" spans="1:2" ht="15">
      <c r="A68" s="208" t="s">
        <v>115</v>
      </c>
      <c r="B68" s="209" t="s">
        <v>285</v>
      </c>
    </row>
    <row r="69" spans="1:2" ht="15">
      <c r="A69" s="208"/>
      <c r="B69" s="209" t="s">
        <v>286</v>
      </c>
    </row>
    <row r="70" spans="1:2" ht="15">
      <c r="A70" s="208"/>
      <c r="B70" s="209"/>
    </row>
    <row r="71" spans="1:2" ht="15">
      <c r="A71" s="208" t="s">
        <v>116</v>
      </c>
      <c r="B71" s="210" t="s">
        <v>302</v>
      </c>
    </row>
    <row r="72" spans="1:2" ht="15">
      <c r="A72" s="209"/>
      <c r="B72" s="210" t="s">
        <v>287</v>
      </c>
    </row>
    <row r="73" spans="1:2" ht="15">
      <c r="A73" s="209"/>
      <c r="B73" s="210" t="s">
        <v>288</v>
      </c>
    </row>
    <row r="74" spans="1:2" ht="15">
      <c r="A74" s="209"/>
      <c r="B74" s="210"/>
    </row>
    <row r="75" spans="1:2" ht="15">
      <c r="A75" s="208" t="s">
        <v>117</v>
      </c>
      <c r="B75" s="209" t="s">
        <v>0</v>
      </c>
    </row>
    <row r="76" spans="1:2" ht="15">
      <c r="A76" s="209"/>
      <c r="B76" s="209" t="s">
        <v>265</v>
      </c>
    </row>
    <row r="77" spans="1:2" ht="15">
      <c r="A77" s="209"/>
      <c r="B77" s="209" t="s">
        <v>289</v>
      </c>
    </row>
    <row r="78" spans="1:2" ht="15">
      <c r="A78" s="209"/>
      <c r="B78" s="209" t="s">
        <v>290</v>
      </c>
    </row>
    <row r="79" spans="1:2" ht="15">
      <c r="A79" s="209"/>
      <c r="B79" s="209"/>
    </row>
    <row r="80" spans="1:2" ht="15">
      <c r="A80" s="208" t="s">
        <v>120</v>
      </c>
      <c r="B80" s="209" t="s">
        <v>309</v>
      </c>
    </row>
    <row r="81" spans="1:2" ht="15">
      <c r="A81" s="209"/>
      <c r="B81" s="209" t="s">
        <v>310</v>
      </c>
    </row>
    <row r="85" spans="1:2" ht="18.75">
      <c r="A85" s="88" t="s">
        <v>7</v>
      </c>
      <c r="B85" s="85" t="s">
        <v>255</v>
      </c>
    </row>
    <row r="86" ht="15">
      <c r="B86" s="13" t="s">
        <v>303</v>
      </c>
    </row>
    <row r="87" ht="15">
      <c r="B87" s="13" t="s">
        <v>311</v>
      </c>
    </row>
    <row r="88" ht="15">
      <c r="B88" s="13" t="s">
        <v>304</v>
      </c>
    </row>
    <row r="89" ht="15">
      <c r="B89" s="13"/>
    </row>
    <row r="91" spans="1:2" ht="18.75">
      <c r="A91" s="88" t="s">
        <v>8</v>
      </c>
      <c r="B91" s="85" t="s">
        <v>123</v>
      </c>
    </row>
    <row r="92" ht="15">
      <c r="B92" s="13" t="s">
        <v>124</v>
      </c>
    </row>
    <row r="93" ht="15">
      <c r="B93" s="13"/>
    </row>
    <row r="94" spans="1:8" ht="30.75" customHeight="1">
      <c r="A94" s="88" t="s">
        <v>9</v>
      </c>
      <c r="B94" s="91" t="s">
        <v>125</v>
      </c>
      <c r="E94" s="28"/>
      <c r="F94" s="28" t="s">
        <v>133</v>
      </c>
      <c r="G94" s="28" t="s">
        <v>134</v>
      </c>
      <c r="H94" s="28"/>
    </row>
    <row r="95" spans="2:8" ht="15">
      <c r="B95" s="20"/>
      <c r="E95" s="21"/>
      <c r="F95" s="21" t="s">
        <v>130</v>
      </c>
      <c r="G95" s="21" t="s">
        <v>130</v>
      </c>
      <c r="H95" s="21"/>
    </row>
    <row r="96" spans="2:8" ht="15">
      <c r="B96" s="20"/>
      <c r="E96" s="21"/>
      <c r="F96" s="21" t="s">
        <v>90</v>
      </c>
      <c r="G96" s="21" t="s">
        <v>90</v>
      </c>
      <c r="H96" s="21"/>
    </row>
    <row r="97" ht="15">
      <c r="B97" t="s">
        <v>126</v>
      </c>
    </row>
    <row r="98" spans="2:8" ht="17.25">
      <c r="B98" t="s">
        <v>127</v>
      </c>
      <c r="E98" s="150"/>
      <c r="F98" s="151">
        <f>SUM('[4]QL res-Con PL-30.9.2002 '!$J$26)/1000</f>
        <v>-1595.3826891080816</v>
      </c>
      <c r="G98" s="151">
        <f>SUM('[4]QL res-Con PL-30.9.2002 '!$H$26)/1000</f>
        <v>-2574.71712370125</v>
      </c>
      <c r="H98" s="58"/>
    </row>
    <row r="99" spans="2:8" ht="17.25">
      <c r="B99" t="s">
        <v>128</v>
      </c>
      <c r="E99" s="32"/>
      <c r="F99" s="78">
        <v>0</v>
      </c>
      <c r="G99" s="32">
        <v>0</v>
      </c>
      <c r="H99" s="32"/>
    </row>
    <row r="100" spans="5:8" ht="17.25">
      <c r="E100" s="152"/>
      <c r="F100" s="151">
        <f>SUM(F98:F99)</f>
        <v>-1595.3826891080816</v>
      </c>
      <c r="G100" s="152">
        <f>SUM(G98:G99)</f>
        <v>-2574.71712370125</v>
      </c>
      <c r="H100" s="58"/>
    </row>
    <row r="101" spans="2:8" ht="15">
      <c r="B101" t="s">
        <v>129</v>
      </c>
      <c r="E101" s="153"/>
      <c r="F101" s="58">
        <f>SUM('[4]QL res-Con PL-30.9.2002 '!$J$23)/1000</f>
        <v>30.356199999999955</v>
      </c>
      <c r="G101" s="153">
        <f>SUM('[4]QL res-Con PL-30.9.2002 '!$H$23)/1000</f>
        <v>-205.00255000000004</v>
      </c>
      <c r="H101" s="59"/>
    </row>
    <row r="102" spans="2:8" ht="15">
      <c r="B102" t="s">
        <v>103</v>
      </c>
      <c r="E102" s="42"/>
      <c r="F102" s="42">
        <f>SUM('[4]QL res-Con PL-30.9.2002 '!$J$22)/1000</f>
        <v>-26.600000000000005</v>
      </c>
      <c r="G102" s="42">
        <f>SUM('[4]QL res-Con PL-30.9.2002 '!$H$22)/1000</f>
        <v>-46.20000000000001</v>
      </c>
      <c r="H102" s="42"/>
    </row>
    <row r="103" spans="5:8" ht="17.25">
      <c r="E103" s="151"/>
      <c r="F103" s="151">
        <f>SUM(F100:F102)</f>
        <v>-1591.6264891080816</v>
      </c>
      <c r="G103" s="151">
        <f>SUM(G100:G102)</f>
        <v>-2825.91967370125</v>
      </c>
      <c r="H103" s="30"/>
    </row>
    <row r="105" ht="15">
      <c r="B105" t="s">
        <v>291</v>
      </c>
    </row>
    <row r="107" spans="1:2" ht="18.75">
      <c r="A107" s="88" t="s">
        <v>10</v>
      </c>
      <c r="B107" s="89" t="s">
        <v>131</v>
      </c>
    </row>
    <row r="108" ht="15">
      <c r="B108" s="16" t="s">
        <v>50</v>
      </c>
    </row>
    <row r="109" ht="15">
      <c r="B109" s="16"/>
    </row>
    <row r="110" ht="15">
      <c r="B110" s="16"/>
    </row>
    <row r="111" spans="1:2" ht="18.75">
      <c r="A111" s="88" t="s">
        <v>11</v>
      </c>
      <c r="B111" s="89" t="s">
        <v>132</v>
      </c>
    </row>
    <row r="112" spans="1:7" ht="18.75">
      <c r="A112" s="90"/>
      <c r="B112" s="89"/>
      <c r="F112" s="28" t="s">
        <v>133</v>
      </c>
      <c r="G112" s="28" t="s">
        <v>134</v>
      </c>
    </row>
    <row r="113" spans="1:7" ht="18.75">
      <c r="A113" s="90"/>
      <c r="B113" s="89"/>
      <c r="F113" s="21" t="s">
        <v>130</v>
      </c>
      <c r="G113" s="21" t="s">
        <v>130</v>
      </c>
    </row>
    <row r="114" spans="1:7" ht="18.75">
      <c r="A114" s="90"/>
      <c r="B114" s="89"/>
      <c r="F114" s="21" t="s">
        <v>90</v>
      </c>
      <c r="G114" s="21" t="s">
        <v>90</v>
      </c>
    </row>
    <row r="115" spans="1:7" ht="20.25">
      <c r="A115" s="90"/>
      <c r="B115" s="16" t="s">
        <v>138</v>
      </c>
      <c r="F115" s="172">
        <v>0</v>
      </c>
      <c r="G115" s="173">
        <f>SUM('[4]QLresources-CBS-30.9.2002 '!$K$16-'[4]QLresources-CBS-30.9.2002 '!$L$16)/1000</f>
        <v>23.6</v>
      </c>
    </row>
    <row r="116" spans="1:2" ht="18.75">
      <c r="A116" s="90"/>
      <c r="B116" s="89"/>
    </row>
    <row r="117" spans="1:2" ht="18.75">
      <c r="A117" s="90"/>
      <c r="B117" s="16" t="s">
        <v>139</v>
      </c>
    </row>
    <row r="118" spans="1:7" ht="18.75">
      <c r="A118" s="90"/>
      <c r="B118" s="16" t="s">
        <v>135</v>
      </c>
      <c r="F118" s="8">
        <f>SUM(F120+F119)</f>
        <v>13.78314</v>
      </c>
      <c r="G118" s="29">
        <v>14</v>
      </c>
    </row>
    <row r="119" spans="1:7" ht="20.25">
      <c r="A119" s="90"/>
      <c r="B119" s="16" t="s">
        <v>136</v>
      </c>
      <c r="F119" s="154">
        <f>SUM('[5]BS'!$E$65)/1000</f>
        <v>14</v>
      </c>
      <c r="G119" s="95">
        <v>14</v>
      </c>
    </row>
    <row r="120" spans="1:7" ht="20.25">
      <c r="A120" s="90"/>
      <c r="B120" s="16" t="s">
        <v>137</v>
      </c>
      <c r="F120" s="174">
        <f>-SUM('[5]BS'!$F$65)/1000</f>
        <v>-0.21686000000000002</v>
      </c>
      <c r="G120" s="172">
        <f>SUM(G118-G119)</f>
        <v>0</v>
      </c>
    </row>
    <row r="121" spans="1:2" ht="18.75">
      <c r="A121" s="90"/>
      <c r="B121" s="89"/>
    </row>
    <row r="122" spans="1:7" ht="18.75">
      <c r="A122" s="90"/>
      <c r="G122" s="28" t="s">
        <v>140</v>
      </c>
    </row>
    <row r="123" spans="1:7" ht="18.75">
      <c r="A123" s="90"/>
      <c r="B123" s="92" t="s">
        <v>142</v>
      </c>
      <c r="G123" s="21" t="s">
        <v>90</v>
      </c>
    </row>
    <row r="124" spans="1:7" ht="20.25">
      <c r="A124" s="90"/>
      <c r="B124" s="16" t="s">
        <v>35</v>
      </c>
      <c r="G124" s="95">
        <f>SUM('[4]QLresources-CBS-30.9.2002 '!$I$16)/1000</f>
        <v>72.81686</v>
      </c>
    </row>
    <row r="125" spans="1:7" ht="20.25">
      <c r="A125" s="90"/>
      <c r="B125" s="16" t="s">
        <v>36</v>
      </c>
      <c r="G125" s="155">
        <f>SUM(G124)</f>
        <v>72.81686</v>
      </c>
    </row>
    <row r="126" spans="1:7" ht="20.25">
      <c r="A126" s="90"/>
      <c r="B126" s="16" t="s">
        <v>37</v>
      </c>
      <c r="G126" s="156">
        <f>SUM('[5]Sheet3'!$D$9)/1000</f>
        <v>63</v>
      </c>
    </row>
    <row r="127" spans="1:8" ht="20.25">
      <c r="A127" s="90"/>
      <c r="B127" s="16"/>
      <c r="H127" s="156"/>
    </row>
    <row r="128" spans="1:7" ht="20.25">
      <c r="A128" s="90"/>
      <c r="B128" s="16"/>
      <c r="G128" s="156"/>
    </row>
    <row r="129" spans="1:2" ht="18.75">
      <c r="A129" s="88" t="s">
        <v>12</v>
      </c>
      <c r="B129" s="89" t="s">
        <v>95</v>
      </c>
    </row>
    <row r="130" spans="1:2" ht="15">
      <c r="A130" s="28"/>
      <c r="B130" s="16" t="s">
        <v>318</v>
      </c>
    </row>
    <row r="131" spans="1:2" ht="15">
      <c r="A131" s="28"/>
      <c r="B131" s="16"/>
    </row>
    <row r="132" spans="1:8" ht="18.75">
      <c r="A132" s="88" t="s">
        <v>13</v>
      </c>
      <c r="B132" s="85" t="s">
        <v>39</v>
      </c>
      <c r="G132" s="2" t="s">
        <v>91</v>
      </c>
      <c r="H132" s="2" t="s">
        <v>91</v>
      </c>
    </row>
    <row r="133" spans="2:8" ht="15">
      <c r="B133" s="27" t="s">
        <v>99</v>
      </c>
      <c r="C133" t="s">
        <v>92</v>
      </c>
      <c r="G133" s="38">
        <f>SUM('[4]QLresources-CBS-30.9.2002 '!$I$51)/1000</f>
        <v>4270.53991</v>
      </c>
      <c r="H133" s="38"/>
    </row>
    <row r="134" spans="2:8" ht="17.25">
      <c r="B134" s="27" t="s">
        <v>99</v>
      </c>
      <c r="C134" t="s">
        <v>93</v>
      </c>
      <c r="G134" s="30">
        <f>SUM('[4]QLresources-CBS-30.9.2002 '!$I$50)/1000</f>
        <v>4118.09906</v>
      </c>
      <c r="H134" s="38"/>
    </row>
    <row r="135" spans="7:8" ht="17.25">
      <c r="G135" s="30"/>
      <c r="H135" s="39">
        <f>SUM(G133:G134)</f>
        <v>8388.63897</v>
      </c>
    </row>
    <row r="136" spans="2:8" ht="15">
      <c r="B136" s="27" t="s">
        <v>112</v>
      </c>
      <c r="C136" t="s">
        <v>93</v>
      </c>
      <c r="G136" s="39">
        <f>SUM('[4]QLresources-CBS-30.9.2002 '!$I$48)/1000</f>
        <v>242.99354000000002</v>
      </c>
      <c r="H136" s="38"/>
    </row>
    <row r="137" spans="2:8" ht="17.25">
      <c r="B137" s="27" t="s">
        <v>113</v>
      </c>
      <c r="C137" t="s">
        <v>93</v>
      </c>
      <c r="G137" s="30">
        <f>SUM('[4]QLresources-CBS-30.9.2002 '!$I$76)/1000</f>
        <v>1363.98774</v>
      </c>
      <c r="H137" s="38"/>
    </row>
    <row r="138" spans="7:8" ht="15">
      <c r="G138" s="38"/>
      <c r="H138" s="39">
        <f>SUM(G136:G137)</f>
        <v>1606.98128</v>
      </c>
    </row>
    <row r="139" spans="2:8" ht="15">
      <c r="B139" s="27" t="s">
        <v>100</v>
      </c>
      <c r="C139" t="s">
        <v>92</v>
      </c>
      <c r="G139" s="58">
        <v>0</v>
      </c>
      <c r="H139" s="38"/>
    </row>
    <row r="140" spans="2:8" ht="17.25">
      <c r="B140" s="27" t="s">
        <v>100</v>
      </c>
      <c r="C140" t="s">
        <v>93</v>
      </c>
      <c r="G140" s="30">
        <f>SUM('[4]QLresources-CBS-30.9.2002 '!$I$49)/1000</f>
        <v>128068.09992000001</v>
      </c>
      <c r="H140" s="38"/>
    </row>
    <row r="141" spans="7:8" ht="15">
      <c r="G141" s="38"/>
      <c r="H141" s="39">
        <f>SUM(G140)</f>
        <v>128068.09992000001</v>
      </c>
    </row>
    <row r="142" spans="2:8" ht="15" customHeight="1">
      <c r="B142" s="27" t="s">
        <v>101</v>
      </c>
      <c r="C142" t="s">
        <v>92</v>
      </c>
      <c r="G142" s="39">
        <f>SUM('[4]QLresources-CBS-30.9.2002 '!$I$47)/1000</f>
        <v>3680.7951100000005</v>
      </c>
      <c r="H142" s="38"/>
    </row>
    <row r="143" spans="2:8" ht="17.25">
      <c r="B143" s="27" t="s">
        <v>101</v>
      </c>
      <c r="C143" t="s">
        <v>93</v>
      </c>
      <c r="G143" s="30">
        <f>SUM('[4]QLresources-CBS-30.9.2002 '!$I$46)/1000</f>
        <v>4279.202</v>
      </c>
      <c r="H143" s="38"/>
    </row>
    <row r="144" spans="2:8" ht="15">
      <c r="B144" s="27"/>
      <c r="C144" s="13"/>
      <c r="G144" s="39"/>
      <c r="H144" s="38">
        <f>SUM(G142:G143)</f>
        <v>7959.99711</v>
      </c>
    </row>
    <row r="145" spans="2:8" ht="15">
      <c r="B145" s="27" t="s">
        <v>102</v>
      </c>
      <c r="C145" t="s">
        <v>92</v>
      </c>
      <c r="G145" s="39">
        <f>SUM('[4]QLresources-CBS-30.9.2002 '!$I$78)/1000</f>
        <v>12529.80048</v>
      </c>
      <c r="H145" s="38"/>
    </row>
    <row r="146" spans="2:8" ht="17.25">
      <c r="B146" s="27" t="s">
        <v>102</v>
      </c>
      <c r="C146" t="s">
        <v>93</v>
      </c>
      <c r="G146" s="63">
        <f>SUM('[4]QLresources-CBS-30.9.2002 '!$I$77)/1000</f>
        <v>10629.98626</v>
      </c>
      <c r="H146" s="30">
        <f>SUM(G145:G146)</f>
        <v>23159.78674</v>
      </c>
    </row>
    <row r="147" spans="2:8" ht="17.25">
      <c r="B147" t="s">
        <v>104</v>
      </c>
      <c r="G147" s="38"/>
      <c r="H147" s="68">
        <f>SUM(H135:H146)</f>
        <v>169183.50402000002</v>
      </c>
    </row>
    <row r="148" spans="7:8" ht="17.25">
      <c r="G148" s="38"/>
      <c r="H148" s="68"/>
    </row>
    <row r="149" spans="7:8" ht="17.25">
      <c r="G149" s="38"/>
      <c r="H149" s="68"/>
    </row>
    <row r="150" spans="7:8" ht="17.25">
      <c r="G150" s="38"/>
      <c r="H150" s="68"/>
    </row>
    <row r="151" spans="7:8" ht="17.25">
      <c r="G151" s="38"/>
      <c r="H151" s="68"/>
    </row>
    <row r="152" spans="7:8" ht="17.25">
      <c r="G152" s="38"/>
      <c r="H152" s="68"/>
    </row>
    <row r="153" spans="7:8" ht="17.25">
      <c r="G153" s="38"/>
      <c r="H153" s="68"/>
    </row>
    <row r="154" spans="7:8" ht="17.25">
      <c r="G154" s="38"/>
      <c r="H154" s="68"/>
    </row>
    <row r="155" spans="7:8" ht="17.25">
      <c r="G155" s="38"/>
      <c r="H155" s="68"/>
    </row>
    <row r="156" spans="7:8" ht="17.25">
      <c r="G156" s="38"/>
      <c r="H156" s="68"/>
    </row>
    <row r="157" spans="1:2" ht="18.75">
      <c r="A157" s="88" t="s">
        <v>14</v>
      </c>
      <c r="B157" s="85" t="s">
        <v>316</v>
      </c>
    </row>
    <row r="158" spans="1:2" ht="18.75">
      <c r="A158" s="88"/>
      <c r="B158" s="16" t="s">
        <v>292</v>
      </c>
    </row>
    <row r="159" spans="1:2" ht="18.75">
      <c r="A159" s="88"/>
      <c r="B159" t="s">
        <v>293</v>
      </c>
    </row>
    <row r="160" spans="1:2" ht="18.75">
      <c r="A160" s="88"/>
      <c r="B160" t="s">
        <v>296</v>
      </c>
    </row>
    <row r="161" spans="1:2" ht="18.75">
      <c r="A161" s="88"/>
      <c r="B161" t="s">
        <v>297</v>
      </c>
    </row>
    <row r="162" spans="1:2" ht="18.75">
      <c r="A162" s="88"/>
      <c r="B162" t="s">
        <v>294</v>
      </c>
    </row>
    <row r="163" spans="1:2" ht="18.75">
      <c r="A163" s="88"/>
      <c r="B163" t="s">
        <v>295</v>
      </c>
    </row>
    <row r="164" ht="18.75">
      <c r="A164" s="88"/>
    </row>
    <row r="165" spans="1:2" ht="18.75">
      <c r="A165" s="88"/>
      <c r="B165" t="s">
        <v>262</v>
      </c>
    </row>
    <row r="166" spans="1:2" ht="18.75">
      <c r="A166" s="88"/>
      <c r="B166" t="s">
        <v>263</v>
      </c>
    </row>
    <row r="167" ht="15">
      <c r="B167" s="16"/>
    </row>
    <row r="169" spans="1:2" ht="18.75">
      <c r="A169" s="88" t="s">
        <v>15</v>
      </c>
      <c r="B169" s="89" t="s">
        <v>38</v>
      </c>
    </row>
    <row r="170" ht="15">
      <c r="B170" s="15" t="s">
        <v>317</v>
      </c>
    </row>
    <row r="171" ht="15">
      <c r="B171" s="19"/>
    </row>
    <row r="172" spans="1:2" ht="18.75">
      <c r="A172" s="88" t="s">
        <v>16</v>
      </c>
      <c r="B172" s="91" t="s">
        <v>105</v>
      </c>
    </row>
    <row r="173" ht="15">
      <c r="B173" s="16" t="s">
        <v>266</v>
      </c>
    </row>
    <row r="174" ht="15">
      <c r="B174" s="16" t="s">
        <v>143</v>
      </c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spans="1:2" ht="18.75">
      <c r="A179" s="88" t="s">
        <v>17</v>
      </c>
      <c r="B179" s="89" t="s">
        <v>144</v>
      </c>
    </row>
    <row r="180" ht="15">
      <c r="B180" s="16" t="s">
        <v>146</v>
      </c>
    </row>
    <row r="181" spans="2:7" ht="15">
      <c r="B181" s="16"/>
      <c r="C181" s="28"/>
      <c r="F181" s="28" t="s">
        <v>133</v>
      </c>
      <c r="G181" s="28" t="s">
        <v>256</v>
      </c>
    </row>
    <row r="182" spans="3:7" ht="15">
      <c r="C182" s="21"/>
      <c r="F182" s="21" t="s">
        <v>130</v>
      </c>
      <c r="G182" s="21" t="s">
        <v>130</v>
      </c>
    </row>
    <row r="183" spans="2:7" ht="15">
      <c r="B183" s="16"/>
      <c r="C183" s="21"/>
      <c r="F183" s="21" t="s">
        <v>90</v>
      </c>
      <c r="G183" s="21" t="s">
        <v>90</v>
      </c>
    </row>
    <row r="184" spans="1:7" ht="15">
      <c r="A184" s="2" t="s">
        <v>76</v>
      </c>
      <c r="B184" s="16" t="s">
        <v>145</v>
      </c>
      <c r="F184" s="29">
        <f>SUM('[2]Condensed PL-30.9.02'!F39)</f>
        <v>5880.904181352244</v>
      </c>
      <c r="G184" s="29">
        <f>SUM('[2]Condensed PL-30.9.02'!J39)</f>
        <v>10503.49928566312</v>
      </c>
    </row>
    <row r="185" ht="15">
      <c r="B185" s="15"/>
    </row>
    <row r="186" spans="1:7" ht="28.5" customHeight="1">
      <c r="A186" s="18" t="s">
        <v>78</v>
      </c>
      <c r="B186" s="14" t="s">
        <v>147</v>
      </c>
      <c r="C186" s="18"/>
      <c r="D186" s="18"/>
      <c r="E186" s="18"/>
      <c r="F186" s="39">
        <f>SUM('[2]Condensed BS-30.9.02'!H33)</f>
        <v>60000</v>
      </c>
      <c r="G186" s="38">
        <f>SUM(F186)</f>
        <v>60000</v>
      </c>
    </row>
    <row r="187" spans="2:6" ht="15">
      <c r="B187" s="16"/>
      <c r="C187" s="18"/>
      <c r="D187" s="18"/>
      <c r="E187" s="18"/>
      <c r="F187" s="13"/>
    </row>
    <row r="188" spans="1:7" ht="17.25">
      <c r="A188" s="93"/>
      <c r="B188" s="16" t="s">
        <v>257</v>
      </c>
      <c r="C188" s="18"/>
      <c r="D188" s="18"/>
      <c r="E188" s="18"/>
      <c r="F188" s="26">
        <f>SUM(F184/F186)*100</f>
        <v>9.801506968920409</v>
      </c>
      <c r="G188" s="26">
        <f>SUM(G184/G186)*100</f>
        <v>17.505832142771865</v>
      </c>
    </row>
    <row r="189" spans="1:7" ht="17.25">
      <c r="A189" s="93"/>
      <c r="B189" s="16"/>
      <c r="C189" s="18"/>
      <c r="D189" s="18"/>
      <c r="E189" s="18"/>
      <c r="F189" s="26"/>
      <c r="G189" s="26"/>
    </row>
    <row r="190" spans="2:7" ht="15">
      <c r="B190" s="16"/>
      <c r="C190" s="18"/>
      <c r="D190" s="18"/>
      <c r="E190" s="18"/>
      <c r="F190" s="18"/>
      <c r="G190" s="13"/>
    </row>
    <row r="191" spans="1:7" ht="18.75">
      <c r="A191" s="88" t="s">
        <v>18</v>
      </c>
      <c r="B191" s="89" t="s">
        <v>258</v>
      </c>
      <c r="C191" s="18"/>
      <c r="D191" s="18"/>
      <c r="E191" s="18"/>
      <c r="F191" s="18"/>
      <c r="G191" s="18"/>
    </row>
    <row r="192" spans="2:8" ht="15">
      <c r="B192" s="157" t="s">
        <v>54</v>
      </c>
      <c r="H192" s="16"/>
    </row>
    <row r="193" spans="2:7" ht="15">
      <c r="B193" s="44" t="s">
        <v>51</v>
      </c>
      <c r="C193" s="195" t="s">
        <v>52</v>
      </c>
      <c r="D193" s="195" t="s">
        <v>107</v>
      </c>
      <c r="E193" s="195"/>
      <c r="F193" s="195" t="s">
        <v>108</v>
      </c>
      <c r="G193" s="196" t="s">
        <v>109</v>
      </c>
    </row>
    <row r="194" spans="2:7" ht="15">
      <c r="B194" s="49"/>
      <c r="C194" s="183" t="s">
        <v>53</v>
      </c>
      <c r="D194" s="183"/>
      <c r="E194" s="183"/>
      <c r="F194" s="183"/>
      <c r="G194" s="50"/>
    </row>
    <row r="195" spans="2:7" ht="15">
      <c r="B195" s="45">
        <v>1</v>
      </c>
      <c r="C195" s="197" t="s">
        <v>86</v>
      </c>
      <c r="D195" s="56" t="s">
        <v>59</v>
      </c>
      <c r="E195" s="56"/>
      <c r="F195" s="56" t="s">
        <v>55</v>
      </c>
      <c r="G195" s="198">
        <v>36893</v>
      </c>
    </row>
    <row r="196" spans="2:7" ht="15">
      <c r="B196" s="48"/>
      <c r="C196" s="4"/>
      <c r="D196" s="56" t="s">
        <v>106</v>
      </c>
      <c r="E196" s="56"/>
      <c r="F196" s="56"/>
      <c r="G196" s="46"/>
    </row>
    <row r="197" spans="2:7" ht="15">
      <c r="B197" s="48"/>
      <c r="C197" s="4"/>
      <c r="D197" s="56"/>
      <c r="E197" s="56"/>
      <c r="F197" s="56"/>
      <c r="G197" s="46"/>
    </row>
    <row r="198" spans="2:7" ht="15">
      <c r="B198" s="45">
        <v>2</v>
      </c>
      <c r="C198" s="197" t="s">
        <v>86</v>
      </c>
      <c r="D198" s="56" t="s">
        <v>56</v>
      </c>
      <c r="E198" s="56"/>
      <c r="F198" s="56" t="s">
        <v>57</v>
      </c>
      <c r="G198" s="198">
        <v>37162</v>
      </c>
    </row>
    <row r="199" spans="2:7" ht="15">
      <c r="B199" s="45"/>
      <c r="C199" s="197"/>
      <c r="D199" s="56"/>
      <c r="E199" s="56"/>
      <c r="F199" s="56"/>
      <c r="G199" s="198"/>
    </row>
    <row r="200" spans="2:7" ht="15">
      <c r="B200" s="45">
        <v>3</v>
      </c>
      <c r="C200" s="197" t="s">
        <v>85</v>
      </c>
      <c r="D200" s="56" t="s">
        <v>56</v>
      </c>
      <c r="E200" s="56"/>
      <c r="F200" s="56" t="s">
        <v>55</v>
      </c>
      <c r="G200" s="198">
        <v>37526</v>
      </c>
    </row>
    <row r="201" spans="2:7" ht="15">
      <c r="B201" s="47"/>
      <c r="C201" s="41"/>
      <c r="D201" s="41"/>
      <c r="E201" s="41"/>
      <c r="F201" s="183" t="s">
        <v>58</v>
      </c>
      <c r="G201" s="37"/>
    </row>
    <row r="202" ht="15">
      <c r="G202" s="2"/>
    </row>
  </sheetData>
  <sheetProtection password="DF0A" sheet="1" objects="1" scenarios="1"/>
  <printOptions/>
  <pageMargins left="0.75" right="0.75" top="1" bottom="1" header="0.5" footer="0.5"/>
  <pageSetup blackAndWhite="1" fitToHeight="3" fitToWidth="1" horizontalDpi="300" verticalDpi="300" orientation="portrait" paperSize="9" scale="6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Q.L FEEDINGSTUFF SDN. BHD. </cp:lastModifiedBy>
  <cp:lastPrinted>2002-11-28T10:04:09Z</cp:lastPrinted>
  <dcterms:created xsi:type="dcterms:W3CDTF">1999-09-21T04:40:59Z</dcterms:created>
  <dcterms:modified xsi:type="dcterms:W3CDTF">2002-11-28T10:07:09Z</dcterms:modified>
  <cp:category/>
  <cp:version/>
  <cp:contentType/>
  <cp:contentStatus/>
</cp:coreProperties>
</file>